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0" windowWidth="10635" windowHeight="9015" tabRatio="868" activeTab="3"/>
  </bookViews>
  <sheets>
    <sheet name="Resumen" sheetId="1" r:id="rId1"/>
    <sheet name="Privadas 2012" sheetId="2" r:id="rId2"/>
    <sheet name="Estatales 2012" sheetId="3" r:id="rId3"/>
    <sheet name="Gen-Tra-Dis 2012" sheetId="4" r:id="rId4"/>
    <sheet name="Resumen Anual" sheetId="5" r:id="rId5"/>
    <sheet name="Por Tipo de Empresa" sheetId="6" r:id="rId6"/>
    <sheet name="FIN - INVERSIONESPORACTIVIDAD" sheetId="7" r:id="rId7"/>
  </sheets>
  <externalReferences>
    <externalReference r:id="rId10"/>
  </externalReferences>
  <definedNames>
    <definedName name="_xlnm.Print_Area" localSheetId="2">'Estatales 2012'!$B$6:$F$67</definedName>
    <definedName name="_xlnm.Print_Area" localSheetId="6">'FIN - INVERSIONESPORACTIVIDAD'!$A$2:$P$113</definedName>
    <definedName name="_xlnm.Print_Area" localSheetId="3">'Gen-Tra-Dis 2012'!$B$5:$E$171</definedName>
    <definedName name="_xlnm.Print_Area" localSheetId="5">'Por Tipo de Empresa'!$B$1:$K$19</definedName>
    <definedName name="_xlnm.Print_Area" localSheetId="1">'Privadas 2012'!$B$3:$F$106</definedName>
    <definedName name="_xlnm.Print_Area" localSheetId="0">'Resumen'!$B$2:$G$56</definedName>
    <definedName name="_xlnm.Print_Area" localSheetId="4">'Resumen Anual'!$B$1:$N$89</definedName>
  </definedNames>
  <calcPr fullCalcOnLoad="1"/>
</workbook>
</file>

<file path=xl/sharedStrings.xml><?xml version="1.0" encoding="utf-8"?>
<sst xmlns="http://schemas.openxmlformats.org/spreadsheetml/2006/main" count="619" uniqueCount="186">
  <si>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</si>
  <si>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</si>
  <si>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</si>
  <si>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</si>
  <si>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</si>
  <si>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</si>
  <si>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</si>
  <si>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</si>
  <si>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</si>
  <si>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</si>
  <si>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</si>
  <si>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</si>
  <si>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</si>
  <si>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</si>
  <si>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</si>
  <si>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</si>
  <si>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</si>
  <si>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</si>
  <si>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</si>
  <si>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</si>
  <si>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</si>
  <si>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</si>
  <si>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</si>
  <si>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S/.</t>
  </si>
  <si>
    <t>US$</t>
  </si>
  <si>
    <t>T.C.</t>
  </si>
  <si>
    <t>Dic.2001</t>
  </si>
  <si>
    <t>MILES US$</t>
  </si>
  <si>
    <t>Electrif. Rural</t>
  </si>
  <si>
    <t>%variacion=</t>
  </si>
  <si>
    <t>Inversion 2006</t>
  </si>
  <si>
    <t>Inversion 2007</t>
  </si>
  <si>
    <t>%variación=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</si>
  <si>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</si>
  <si>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</si>
  <si>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</si>
  <si>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</si>
  <si>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</si>
  <si>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ELECTRICIDAD ANDINA S.A.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</si>
  <si>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</si>
  <si>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</si>
  <si>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</si>
  <si>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</si>
  <si>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</si>
  <si>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</si>
  <si>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CARAVELI COTAROUSE TRANSMISORA DE ENERGIA S.A.C.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</si>
  <si>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</si>
  <si>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</si>
  <si>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</si>
  <si>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</si>
  <si>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</si>
  <si>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</si>
  <si>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</si>
  <si>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</si>
  <si>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</si>
  <si>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</si>
  <si>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</si>
  <si>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t>Electrificación Rural</t>
  </si>
  <si>
    <t>Total Privadas</t>
  </si>
  <si>
    <t>Total Estatales</t>
  </si>
  <si>
    <t xml:space="preserve">Inversión </t>
  </si>
  <si>
    <r>
      <t>Electricicación Rural</t>
    </r>
    <r>
      <rPr>
        <b/>
        <vertAlign val="superscript"/>
        <sz val="10"/>
        <color indexed="9"/>
        <rFont val="Arial"/>
        <family val="2"/>
      </rPr>
      <t>1</t>
    </r>
  </si>
  <si>
    <t>Total Empresas</t>
  </si>
  <si>
    <t>Año</t>
  </si>
  <si>
    <t>EMPRESAS DE GENERACION PUBLICAS</t>
  </si>
  <si>
    <t>Inversiones Eléctricas</t>
  </si>
  <si>
    <t>Inversiones No Eléctricas</t>
  </si>
  <si>
    <t>EMPRESAS DE GENERACION PRIVADAS</t>
  </si>
  <si>
    <t>EMPRESAS DE DISTRIBUCION PUBLICAS</t>
  </si>
  <si>
    <t>EMPRESAS DE DISTRIBUCION PRIVADAS</t>
  </si>
  <si>
    <t>EMPRESAS DE TRANSMISION PRIVADAS</t>
  </si>
  <si>
    <t>Suma Total</t>
  </si>
  <si>
    <t>Total Inversiones DGER :</t>
  </si>
  <si>
    <t>TOTAL INVERSIONES :</t>
  </si>
  <si>
    <t>Inversiones electricas</t>
  </si>
  <si>
    <t>Inversiones No Electricas</t>
  </si>
  <si>
    <t>EMPRESAS DE TRANSMISION PUBLICAS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</si>
  <si>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</si>
  <si>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8.1  INVERSIÓN TOTAL EN EL SUBSECTOR ELECTRICIDAD</t>
  </si>
  <si>
    <t xml:space="preserve">miles US$ </t>
  </si>
  <si>
    <t>Amazonas</t>
  </si>
  <si>
    <t>Ancash</t>
  </si>
  <si>
    <t>Apurimac</t>
  </si>
  <si>
    <t>Arequipa</t>
  </si>
  <si>
    <t>Ayacucho</t>
  </si>
  <si>
    <t>Cajamarca</t>
  </si>
  <si>
    <t>Callao</t>
  </si>
  <si>
    <t>Cuzco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</si>
  <si>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</si>
  <si>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</si>
  <si>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</si>
  <si>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</si>
  <si>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</si>
  <si>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</si>
  <si>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</si>
  <si>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</si>
  <si>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</si>
  <si>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</si>
  <si>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</si>
  <si>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</si>
  <si>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</si>
  <si>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</si>
  <si>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</si>
  <si>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Ucayali</t>
  </si>
  <si>
    <t>I Trim 2009</t>
  </si>
  <si>
    <t>Proyectada 2010</t>
  </si>
  <si>
    <t>Proyectada 2011</t>
  </si>
  <si>
    <t>Proyectada 2012</t>
  </si>
  <si>
    <t>EMPRESA DE GENERACION ELECTRICA DE AREQUIPA S.A. (EGASA)</t>
  </si>
  <si>
    <t>EMPRESA DE GENERACION ELECTRICA MACHUPICCHU S.A. (EGEMSA)</t>
  </si>
  <si>
    <t>EMPRESA DE GENERACION ELECTRICA SAN GABAN S.A.</t>
  </si>
  <si>
    <t>EMPRESA DE GENERACION ELECTRICADEL SUR S.A. (EGESUR)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</si>
  <si>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</si>
  <si>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</si>
  <si>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</si>
  <si>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</si>
  <si>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</si>
  <si>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</si>
  <si>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</si>
  <si>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</si>
  <si>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</si>
  <si>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</si>
  <si>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GENERACION ELECTRICA DE ATOCONGO S.A.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</si>
  <si>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</si>
  <si>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</si>
  <si>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</si>
  <si>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</si>
  <si>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</si>
  <si>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</si>
  <si>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</si>
  <si>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</si>
  <si>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</si>
  <si>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</si>
  <si>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</si>
  <si>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</si>
  <si>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</si>
  <si>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</si>
  <si>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</si>
  <si>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EMPRESA DE DISTRIBUCION ELECTRICA DE CAÑETE  S.A. (EDECAÑETE)</t>
  </si>
  <si>
    <t>SERVICIOS ELECTRICOS RIOJA S.A. (SERSA)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</si>
  <si>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</si>
  <si>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</si>
  <si>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</si>
  <si>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</si>
  <si>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</si>
  <si>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</si>
  <si>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</si>
  <si>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</si>
  <si>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</si>
  <si>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</si>
  <si>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</si>
  <si>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</si>
  <si>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</si>
  <si>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GENERADORA DE ENERGIA DEL PERU SA</t>
  </si>
  <si>
    <t>EMPRESA: PERUANA DE INVERSIONES EN ENERGÍAS RENOVABLES S.A.C.</t>
  </si>
  <si>
    <t>HIDROCAÑETE SA</t>
  </si>
  <si>
    <t>EOLICA SA</t>
  </si>
  <si>
    <t>SOLARPACK</t>
  </si>
  <si>
    <t xml:space="preserve">  1.4   INVERSIONES EJECUTADAS POR ACTIVIDAD Y EMPRESAS ESTATALES Y PRIVADAS (millones US$)</t>
  </si>
  <si>
    <t>T-SOLAR SAC</t>
  </si>
  <si>
    <t>HOT ROCK PERU SA</t>
  </si>
  <si>
    <t>ECO ENERGY SAC</t>
  </si>
  <si>
    <t>EMPRESA DE GENERACION HUALLAGA</t>
  </si>
  <si>
    <t>ELECTRICA RIO DOBLE SA</t>
  </si>
  <si>
    <t>ANDES GENERATING CORPORATION S.A.C.</t>
  </si>
  <si>
    <t>ND</t>
  </si>
  <si>
    <t>BIOENERGÍA DEL CHIRA S.A.</t>
  </si>
  <si>
    <t xml:space="preserve">ABENGOA S.A. </t>
  </si>
  <si>
    <t>ND: No remitierón información</t>
  </si>
  <si>
    <t>La Información de inversiones del año es preliminar</t>
  </si>
  <si>
    <t>Total Inversiones Eléctricas en el año 2012</t>
  </si>
  <si>
    <t>8.2  INVERSIÓN EJECUTADA POR LAS EMPRESAS PRIVADAS - AÑO 2012 (miles US$)</t>
  </si>
  <si>
    <t>8.3  INVERSIÓN EJECUTADA POR LAS EMPRESAS ESTATALES - AÑO 2012 (miles US$)</t>
  </si>
  <si>
    <t>8.4  INVERSIÓN EJECUTADA EN ELECTRIFICACIÓN RURAL - AÑO 2012 (miles US$)</t>
  </si>
  <si>
    <t>8.5.1       Inversión de Empresas Generadoras - año 2012 (miles US$)</t>
  </si>
  <si>
    <t>Publica</t>
  </si>
  <si>
    <t>Incremento 2012/2011</t>
  </si>
  <si>
    <t>Variación media 2012/2007</t>
  </si>
  <si>
    <t>Variación media 2012/1998</t>
  </si>
  <si>
    <t>Incremento 2012/1997</t>
  </si>
  <si>
    <r>
      <t>1</t>
    </r>
    <r>
      <rPr>
        <b/>
        <sz val="10"/>
        <rFont val="Arial"/>
        <family val="2"/>
      </rPr>
      <t xml:space="preserve"> Corresponde a inversiones ejecutadas por la Dirección General de Electrificación Rural.</t>
    </r>
  </si>
  <si>
    <t>8.5.3       Inversión de Empresas Distribuidoras - año 2012 (miles US$)</t>
  </si>
  <si>
    <t>8.5.2       Inversiónes de Empresas Transmisoras - año 2012 (miles US$)</t>
  </si>
  <si>
    <t>INVERSIONES EJECUTADAS AÑO 2012 -POR TIPO DE EMPRESA- (MILES US$)</t>
  </si>
  <si>
    <t>Inversiones Acumuladas al cuarto trimestre año 2012 (miles US$)</t>
  </si>
  <si>
    <t>-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</si>
</sst>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_-* #,##0.00\ _€_-;\-* #,##0.00\ _€_-;_-* &quot;-&quot;\ _€_-;_-@_-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b/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7.5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4.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6"/>
      <color indexed="8"/>
      <name val="Arial"/>
      <family val="0"/>
    </font>
    <font>
      <b/>
      <sz val="10.1"/>
      <color indexed="8"/>
      <name val="Arial"/>
      <family val="0"/>
    </font>
    <font>
      <sz val="16.75"/>
      <color indexed="8"/>
      <name val="Arial"/>
      <family val="0"/>
    </font>
    <font>
      <b/>
      <sz val="10.75"/>
      <color indexed="8"/>
      <name val="Arial"/>
      <family val="0"/>
    </font>
    <font>
      <sz val="10.7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/>
    </border>
    <border>
      <left style="medium"/>
      <right style="thin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 style="medium"/>
      <right style="thin"/>
      <top style="hair"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89" fillId="0" borderId="8" applyNumberFormat="0" applyFill="0" applyAlignment="0" applyProtection="0"/>
    <xf numFmtId="0" fontId="100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56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56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53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Alignment="1">
      <alignment horizontal="right"/>
      <protection/>
    </xf>
    <xf numFmtId="169" fontId="0" fillId="0" borderId="0" xfId="53" applyNumberFormat="1">
      <alignment/>
      <protection/>
    </xf>
    <xf numFmtId="171" fontId="0" fillId="0" borderId="0" xfId="53" applyNumberFormat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8" fillId="0" borderId="0" xfId="53" applyFont="1">
      <alignment/>
      <protection/>
    </xf>
    <xf numFmtId="0" fontId="16" fillId="0" borderId="0" xfId="53" applyFont="1">
      <alignment/>
      <protection/>
    </xf>
    <xf numFmtId="0" fontId="11" fillId="0" borderId="0" xfId="53" applyFont="1">
      <alignment/>
      <protection/>
    </xf>
    <xf numFmtId="0" fontId="8" fillId="0" borderId="0" xfId="53" applyFont="1" quotePrefix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3" fillId="0" borderId="0" xfId="53" applyFont="1">
      <alignment/>
      <protection/>
    </xf>
    <xf numFmtId="0" fontId="21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9" fontId="0" fillId="0" borderId="25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9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9" fontId="0" fillId="0" borderId="30" xfId="0" applyNumberFormat="1" applyFill="1" applyBorder="1" applyAlignment="1">
      <alignment/>
    </xf>
    <xf numFmtId="0" fontId="5" fillId="0" borderId="31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35" xfId="0" applyBorder="1" applyAlignment="1">
      <alignment/>
    </xf>
    <xf numFmtId="164" fontId="21" fillId="0" borderId="35" xfId="0" applyNumberFormat="1" applyFont="1" applyBorder="1" applyAlignment="1">
      <alignment/>
    </xf>
    <xf numFmtId="164" fontId="22" fillId="0" borderId="26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22" fillId="0" borderId="28" xfId="0" applyNumberFormat="1" applyFont="1" applyBorder="1" applyAlignment="1">
      <alignment/>
    </xf>
    <xf numFmtId="0" fontId="0" fillId="0" borderId="36" xfId="0" applyBorder="1" applyAlignment="1">
      <alignment/>
    </xf>
    <xf numFmtId="164" fontId="21" fillId="0" borderId="36" xfId="0" applyNumberFormat="1" applyFont="1" applyBorder="1" applyAlignment="1">
      <alignment/>
    </xf>
    <xf numFmtId="164" fontId="22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64" fontId="23" fillId="0" borderId="39" xfId="0" applyNumberFormat="1" applyFont="1" applyBorder="1" applyAlignment="1">
      <alignment/>
    </xf>
    <xf numFmtId="164" fontId="23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101" fillId="33" borderId="41" xfId="0" applyFont="1" applyFill="1" applyBorder="1" applyAlignment="1">
      <alignment/>
    </xf>
    <xf numFmtId="0" fontId="101" fillId="33" borderId="35" xfId="0" applyFont="1" applyFill="1" applyBorder="1" applyAlignment="1">
      <alignment/>
    </xf>
    <xf numFmtId="0" fontId="101" fillId="33" borderId="26" xfId="0" applyFont="1" applyFill="1" applyBorder="1" applyAlignment="1">
      <alignment/>
    </xf>
    <xf numFmtId="0" fontId="102" fillId="33" borderId="41" xfId="0" applyFont="1" applyFill="1" applyBorder="1" applyAlignment="1">
      <alignment/>
    </xf>
    <xf numFmtId="0" fontId="102" fillId="33" borderId="42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1" fillId="33" borderId="28" xfId="0" applyFont="1" applyFill="1" applyBorder="1" applyAlignment="1">
      <alignment/>
    </xf>
    <xf numFmtId="0" fontId="102" fillId="33" borderId="43" xfId="0" applyFont="1" applyFill="1" applyBorder="1" applyAlignment="1">
      <alignment/>
    </xf>
    <xf numFmtId="0" fontId="101" fillId="33" borderId="36" xfId="0" applyFont="1" applyFill="1" applyBorder="1" applyAlignment="1">
      <alignment/>
    </xf>
    <xf numFmtId="0" fontId="102" fillId="33" borderId="37" xfId="0" applyFont="1" applyFill="1" applyBorder="1" applyAlignment="1">
      <alignment/>
    </xf>
    <xf numFmtId="0" fontId="101" fillId="33" borderId="43" xfId="0" applyFont="1" applyFill="1" applyBorder="1" applyAlignment="1">
      <alignment/>
    </xf>
    <xf numFmtId="0" fontId="102" fillId="33" borderId="35" xfId="0" applyFont="1" applyFill="1" applyBorder="1" applyAlignment="1">
      <alignment/>
    </xf>
    <xf numFmtId="0" fontId="102" fillId="33" borderId="35" xfId="0" applyFont="1" applyFill="1" applyBorder="1" applyAlignment="1">
      <alignment horizontal="center" vertical="center"/>
    </xf>
    <xf numFmtId="0" fontId="102" fillId="33" borderId="26" xfId="0" applyFont="1" applyFill="1" applyBorder="1" applyAlignment="1">
      <alignment horizontal="center"/>
    </xf>
    <xf numFmtId="164" fontId="103" fillId="33" borderId="35" xfId="0" applyNumberFormat="1" applyFont="1" applyFill="1" applyBorder="1" applyAlignment="1">
      <alignment horizontal="center" vertical="center"/>
    </xf>
    <xf numFmtId="164" fontId="103" fillId="33" borderId="35" xfId="0" applyNumberFormat="1" applyFont="1" applyFill="1" applyBorder="1" applyAlignment="1">
      <alignment/>
    </xf>
    <xf numFmtId="164" fontId="103" fillId="33" borderId="26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101" fillId="0" borderId="0" xfId="53" applyFont="1">
      <alignment/>
      <protection/>
    </xf>
    <xf numFmtId="9" fontId="0" fillId="34" borderId="44" xfId="57" applyFont="1" applyFill="1" applyBorder="1" applyAlignment="1">
      <alignment horizontal="center"/>
    </xf>
    <xf numFmtId="9" fontId="0" fillId="34" borderId="45" xfId="57" applyFont="1" applyFill="1" applyBorder="1" applyAlignment="1">
      <alignment horizontal="center"/>
    </xf>
    <xf numFmtId="9" fontId="5" fillId="34" borderId="46" xfId="57" applyFont="1" applyFill="1" applyBorder="1" applyAlignment="1">
      <alignment horizontal="center"/>
    </xf>
    <xf numFmtId="9" fontId="0" fillId="35" borderId="47" xfId="57" applyFont="1" applyFill="1" applyBorder="1" applyAlignment="1">
      <alignment horizontal="center"/>
    </xf>
    <xf numFmtId="9" fontId="0" fillId="34" borderId="48" xfId="57" applyFont="1" applyFill="1" applyBorder="1" applyAlignment="1">
      <alignment horizontal="center"/>
    </xf>
    <xf numFmtId="9" fontId="0" fillId="34" borderId="11" xfId="57" applyFont="1" applyFill="1" applyBorder="1" applyAlignment="1">
      <alignment horizontal="center"/>
    </xf>
    <xf numFmtId="9" fontId="5" fillId="34" borderId="29" xfId="57" applyFont="1" applyFill="1" applyBorder="1" applyAlignment="1">
      <alignment horizontal="center"/>
    </xf>
    <xf numFmtId="9" fontId="0" fillId="35" borderId="49" xfId="57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164" fontId="19" fillId="0" borderId="40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54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164" fontId="19" fillId="0" borderId="62" xfId="0" applyNumberFormat="1" applyFon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4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164" fontId="19" fillId="0" borderId="77" xfId="0" applyNumberFormat="1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164" fontId="20" fillId="0" borderId="4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104" fillId="0" borderId="6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05" fillId="0" borderId="78" xfId="0" applyNumberFormat="1" applyFont="1" applyBorder="1" applyAlignment="1">
      <alignment/>
    </xf>
    <xf numFmtId="164" fontId="105" fillId="0" borderId="79" xfId="0" applyNumberFormat="1" applyFont="1" applyBorder="1" applyAlignment="1">
      <alignment horizontal="center"/>
    </xf>
    <xf numFmtId="164" fontId="5" fillId="0" borderId="18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right" vertical="center" wrapText="1"/>
    </xf>
    <xf numFmtId="0" fontId="101" fillId="0" borderId="0" xfId="0" applyFont="1" applyAlignment="1">
      <alignment/>
    </xf>
    <xf numFmtId="0" fontId="106" fillId="0" borderId="0" xfId="0" applyFont="1" applyAlignment="1">
      <alignment horizontal="left"/>
    </xf>
    <xf numFmtId="0" fontId="103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Alignment="1">
      <alignment/>
    </xf>
    <xf numFmtId="0" fontId="13" fillId="33" borderId="16" xfId="53" applyFont="1" applyFill="1" applyBorder="1" applyAlignment="1">
      <alignment horizontal="center"/>
      <protection/>
    </xf>
    <xf numFmtId="0" fontId="13" fillId="33" borderId="14" xfId="53" applyFont="1" applyFill="1" applyBorder="1" applyAlignment="1">
      <alignment horizontal="center"/>
      <protection/>
    </xf>
    <xf numFmtId="0" fontId="4" fillId="33" borderId="80" xfId="53" applyFont="1" applyFill="1" applyBorder="1" applyAlignment="1">
      <alignment horizontal="center"/>
      <protection/>
    </xf>
    <xf numFmtId="0" fontId="13" fillId="33" borderId="81" xfId="53" applyFont="1" applyFill="1" applyBorder="1" applyAlignment="1">
      <alignment horizontal="center"/>
      <protection/>
    </xf>
    <xf numFmtId="0" fontId="13" fillId="33" borderId="18" xfId="53" applyFont="1" applyFill="1" applyBorder="1" applyAlignment="1">
      <alignment horizontal="center"/>
      <protection/>
    </xf>
    <xf numFmtId="0" fontId="13" fillId="33" borderId="20" xfId="53" applyFont="1" applyFill="1" applyBorder="1" applyAlignment="1">
      <alignment horizontal="center"/>
      <protection/>
    </xf>
    <xf numFmtId="0" fontId="0" fillId="33" borderId="82" xfId="53" applyFill="1" applyBorder="1" applyAlignment="1">
      <alignment horizontal="center"/>
      <protection/>
    </xf>
    <xf numFmtId="169" fontId="4" fillId="33" borderId="12" xfId="53" applyNumberFormat="1" applyFont="1" applyFill="1" applyBorder="1" applyAlignment="1">
      <alignment horizontal="center"/>
      <protection/>
    </xf>
    <xf numFmtId="169" fontId="4" fillId="33" borderId="11" xfId="53" applyNumberFormat="1" applyFont="1" applyFill="1" applyBorder="1" applyAlignment="1">
      <alignment horizontal="center"/>
      <protection/>
    </xf>
    <xf numFmtId="169" fontId="4" fillId="33" borderId="29" xfId="53" applyNumberFormat="1" applyFont="1" applyFill="1" applyBorder="1" applyAlignment="1">
      <alignment horizontal="center"/>
      <protection/>
    </xf>
    <xf numFmtId="169" fontId="0" fillId="33" borderId="48" xfId="53" applyNumberFormat="1" applyFill="1" applyBorder="1">
      <alignment/>
      <protection/>
    </xf>
    <xf numFmtId="169" fontId="0" fillId="33" borderId="11" xfId="53" applyNumberFormat="1" applyFill="1" applyBorder="1">
      <alignment/>
      <protection/>
    </xf>
    <xf numFmtId="169" fontId="0" fillId="33" borderId="29" xfId="53" applyNumberFormat="1" applyFill="1" applyBorder="1">
      <alignment/>
      <protection/>
    </xf>
    <xf numFmtId="169" fontId="0" fillId="33" borderId="82" xfId="53" applyNumberFormat="1" applyFill="1" applyBorder="1">
      <alignment/>
      <protection/>
    </xf>
    <xf numFmtId="3" fontId="0" fillId="34" borderId="81" xfId="53" applyNumberFormat="1" applyFill="1" applyBorder="1" applyAlignment="1">
      <alignment horizontal="center"/>
      <protection/>
    </xf>
    <xf numFmtId="3" fontId="0" fillId="34" borderId="18" xfId="53" applyNumberFormat="1" applyFill="1" applyBorder="1" applyAlignment="1">
      <alignment horizontal="center"/>
      <protection/>
    </xf>
    <xf numFmtId="3" fontId="0" fillId="34" borderId="83" xfId="53" applyNumberFormat="1" applyFill="1" applyBorder="1" applyAlignment="1">
      <alignment horizontal="center"/>
      <protection/>
    </xf>
    <xf numFmtId="3" fontId="0" fillId="34" borderId="80" xfId="53" applyNumberFormat="1" applyFill="1" applyBorder="1" applyAlignment="1">
      <alignment horizontal="center"/>
      <protection/>
    </xf>
    <xf numFmtId="3" fontId="0" fillId="34" borderId="20" xfId="53" applyNumberFormat="1" applyFill="1" applyBorder="1" applyAlignment="1">
      <alignment horizontal="center"/>
      <protection/>
    </xf>
    <xf numFmtId="3" fontId="0" fillId="35" borderId="75" xfId="53" applyNumberFormat="1" applyFont="1" applyFill="1" applyBorder="1" applyAlignment="1">
      <alignment horizontal="center"/>
      <protection/>
    </xf>
    <xf numFmtId="3" fontId="0" fillId="34" borderId="0" xfId="53" applyNumberFormat="1" applyFill="1" applyBorder="1" applyAlignment="1">
      <alignment horizontal="center"/>
      <protection/>
    </xf>
    <xf numFmtId="3" fontId="0" fillId="34" borderId="14" xfId="53" applyNumberFormat="1" applyFill="1" applyBorder="1" applyAlignment="1">
      <alignment horizontal="center"/>
      <protection/>
    </xf>
    <xf numFmtId="3" fontId="0" fillId="34" borderId="28" xfId="53" applyNumberFormat="1" applyFill="1" applyBorder="1" applyAlignment="1">
      <alignment horizontal="center"/>
      <protection/>
    </xf>
    <xf numFmtId="3" fontId="0" fillId="34" borderId="27" xfId="53" applyNumberFormat="1" applyFill="1" applyBorder="1" applyAlignment="1">
      <alignment horizontal="center"/>
      <protection/>
    </xf>
    <xf numFmtId="3" fontId="0" fillId="34" borderId="21" xfId="53" applyNumberFormat="1" applyFill="1" applyBorder="1" applyAlignment="1">
      <alignment horizontal="center"/>
      <protection/>
    </xf>
    <xf numFmtId="0" fontId="5" fillId="0" borderId="0" xfId="53" applyFont="1">
      <alignment/>
      <protection/>
    </xf>
    <xf numFmtId="171" fontId="5" fillId="0" borderId="0" xfId="53" applyNumberFormat="1" applyFont="1">
      <alignment/>
      <protection/>
    </xf>
    <xf numFmtId="3" fontId="5" fillId="0" borderId="0" xfId="53" applyNumberFormat="1" applyFont="1">
      <alignment/>
      <protection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ill="1" applyAlignment="1">
      <alignment/>
    </xf>
    <xf numFmtId="0" fontId="27" fillId="0" borderId="62" xfId="0" applyFont="1" applyBorder="1" applyAlignment="1">
      <alignment/>
    </xf>
    <xf numFmtId="164" fontId="108" fillId="0" borderId="38" xfId="0" applyNumberFormat="1" applyFont="1" applyBorder="1" applyAlignment="1">
      <alignment horizontal="center"/>
    </xf>
    <xf numFmtId="164" fontId="108" fillId="0" borderId="34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164" fontId="0" fillId="0" borderId="84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0" fontId="0" fillId="35" borderId="71" xfId="0" applyFill="1" applyBorder="1" applyAlignment="1">
      <alignment/>
    </xf>
    <xf numFmtId="164" fontId="0" fillId="35" borderId="57" xfId="0" applyNumberFormat="1" applyFont="1" applyFill="1" applyBorder="1" applyAlignment="1">
      <alignment horizontal="center"/>
    </xf>
    <xf numFmtId="164" fontId="0" fillId="35" borderId="56" xfId="0" applyNumberFormat="1" applyFill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6" xfId="0" applyBorder="1" applyAlignment="1">
      <alignment/>
    </xf>
    <xf numFmtId="0" fontId="0" fillId="35" borderId="63" xfId="0" applyFill="1" applyBorder="1" applyAlignment="1">
      <alignment/>
    </xf>
    <xf numFmtId="164" fontId="0" fillId="35" borderId="84" xfId="0" applyNumberFormat="1" applyFill="1" applyBorder="1" applyAlignment="1">
      <alignment horizontal="center"/>
    </xf>
    <xf numFmtId="164" fontId="0" fillId="35" borderId="86" xfId="0" applyNumberFormat="1" applyFill="1" applyBorder="1" applyAlignment="1">
      <alignment horizontal="center"/>
    </xf>
    <xf numFmtId="164" fontId="0" fillId="35" borderId="87" xfId="0" applyNumberFormat="1" applyFill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0" fontId="0" fillId="0" borderId="71" xfId="0" applyBorder="1" applyAlignment="1">
      <alignment/>
    </xf>
    <xf numFmtId="164" fontId="0" fillId="35" borderId="88" xfId="0" applyNumberFormat="1" applyFill="1" applyBorder="1" applyAlignment="1">
      <alignment horizontal="center"/>
    </xf>
    <xf numFmtId="164" fontId="0" fillId="35" borderId="71" xfId="0" applyNumberFormat="1" applyFill="1" applyBorder="1" applyAlignment="1">
      <alignment horizontal="center"/>
    </xf>
    <xf numFmtId="0" fontId="0" fillId="35" borderId="71" xfId="0" applyFont="1" applyFill="1" applyBorder="1" applyAlignment="1">
      <alignment/>
    </xf>
    <xf numFmtId="164" fontId="0" fillId="35" borderId="88" xfId="0" applyNumberFormat="1" applyFill="1" applyBorder="1" applyAlignment="1">
      <alignment horizontal="right"/>
    </xf>
    <xf numFmtId="164" fontId="0" fillId="35" borderId="56" xfId="0" applyNumberFormat="1" applyFill="1" applyBorder="1" applyAlignment="1">
      <alignment horizontal="right"/>
    </xf>
    <xf numFmtId="0" fontId="0" fillId="0" borderId="76" xfId="0" applyFont="1" applyBorder="1" applyAlignment="1">
      <alignment/>
    </xf>
    <xf numFmtId="164" fontId="0" fillId="0" borderId="89" xfId="0" applyNumberFormat="1" applyBorder="1" applyAlignment="1">
      <alignment horizontal="center"/>
    </xf>
    <xf numFmtId="164" fontId="0" fillId="35" borderId="89" xfId="0" applyNumberFormat="1" applyFill="1" applyBorder="1" applyAlignment="1">
      <alignment horizontal="center"/>
    </xf>
    <xf numFmtId="164" fontId="0" fillId="35" borderId="60" xfId="0" applyNumberFormat="1" applyFill="1" applyBorder="1" applyAlignment="1">
      <alignment horizontal="center"/>
    </xf>
    <xf numFmtId="164" fontId="0" fillId="35" borderId="89" xfId="0" applyNumberFormat="1" applyFill="1" applyBorder="1" applyAlignment="1">
      <alignment horizontal="right"/>
    </xf>
    <xf numFmtId="164" fontId="0" fillId="35" borderId="60" xfId="0" applyNumberFormat="1" applyFill="1" applyBorder="1" applyAlignment="1">
      <alignment horizontal="right"/>
    </xf>
    <xf numFmtId="0" fontId="0" fillId="0" borderId="90" xfId="0" applyBorder="1" applyAlignment="1">
      <alignment/>
    </xf>
    <xf numFmtId="164" fontId="0" fillId="35" borderId="90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35" borderId="91" xfId="0" applyNumberFormat="1" applyFill="1" applyBorder="1" applyAlignment="1">
      <alignment horizontal="center"/>
    </xf>
    <xf numFmtId="164" fontId="0" fillId="35" borderId="92" xfId="0" applyNumberFormat="1" applyFill="1" applyBorder="1" applyAlignment="1">
      <alignment horizontal="center"/>
    </xf>
    <xf numFmtId="0" fontId="0" fillId="0" borderId="93" xfId="0" applyBorder="1" applyAlignment="1">
      <alignment/>
    </xf>
    <xf numFmtId="164" fontId="0" fillId="35" borderId="94" xfId="0" applyNumberFormat="1" applyFill="1" applyBorder="1" applyAlignment="1">
      <alignment horizontal="center"/>
    </xf>
    <xf numFmtId="0" fontId="0" fillId="0" borderId="63" xfId="0" applyBorder="1" applyAlignment="1">
      <alignment/>
    </xf>
    <xf numFmtId="164" fontId="0" fillId="35" borderId="61" xfId="0" applyNumberFormat="1" applyFill="1" applyBorder="1" applyAlignment="1">
      <alignment horizontal="center"/>
    </xf>
    <xf numFmtId="164" fontId="0" fillId="35" borderId="63" xfId="0" applyNumberFormat="1" applyFill="1" applyBorder="1" applyAlignment="1">
      <alignment horizontal="center"/>
    </xf>
    <xf numFmtId="164" fontId="20" fillId="0" borderId="43" xfId="0" applyNumberFormat="1" applyFont="1" applyBorder="1" applyAlignment="1">
      <alignment horizontal="center"/>
    </xf>
    <xf numFmtId="164" fontId="20" fillId="0" borderId="9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64" fontId="109" fillId="0" borderId="38" xfId="0" applyNumberFormat="1" applyFont="1" applyBorder="1" applyAlignment="1">
      <alignment horizontal="center"/>
    </xf>
    <xf numFmtId="164" fontId="109" fillId="0" borderId="34" xfId="0" applyNumberFormat="1" applyFont="1" applyBorder="1" applyAlignment="1">
      <alignment horizontal="center"/>
    </xf>
    <xf numFmtId="164" fontId="27" fillId="0" borderId="62" xfId="0" applyNumberFormat="1" applyFont="1" applyBorder="1" applyAlignment="1">
      <alignment horizontal="center"/>
    </xf>
    <xf numFmtId="164" fontId="104" fillId="0" borderId="38" xfId="0" applyNumberFormat="1" applyFont="1" applyBorder="1" applyAlignment="1">
      <alignment horizontal="center"/>
    </xf>
    <xf numFmtId="164" fontId="104" fillId="0" borderId="34" xfId="0" applyNumberFormat="1" applyFont="1" applyBorder="1" applyAlignment="1">
      <alignment horizontal="center"/>
    </xf>
    <xf numFmtId="164" fontId="20" fillId="0" borderId="62" xfId="0" applyNumberFormat="1" applyFont="1" applyBorder="1" applyAlignment="1">
      <alignment horizontal="center"/>
    </xf>
    <xf numFmtId="0" fontId="104" fillId="0" borderId="62" xfId="0" applyFont="1" applyBorder="1" applyAlignment="1">
      <alignment horizontal="right"/>
    </xf>
    <xf numFmtId="164" fontId="20" fillId="0" borderId="38" xfId="0" applyNumberFormat="1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0" fontId="20" fillId="0" borderId="62" xfId="0" applyFont="1" applyBorder="1" applyAlignment="1">
      <alignment/>
    </xf>
    <xf numFmtId="164" fontId="20" fillId="0" borderId="40" xfId="0" applyNumberFormat="1" applyFont="1" applyBorder="1" applyAlignment="1">
      <alignment horizontal="center"/>
    </xf>
    <xf numFmtId="164" fontId="104" fillId="0" borderId="62" xfId="0" applyNumberFormat="1" applyFont="1" applyBorder="1" applyAlignment="1">
      <alignment horizontal="left"/>
    </xf>
    <xf numFmtId="0" fontId="104" fillId="0" borderId="96" xfId="0" applyFont="1" applyBorder="1" applyAlignment="1">
      <alignment horizontal="right"/>
    </xf>
    <xf numFmtId="0" fontId="104" fillId="0" borderId="0" xfId="0" applyFont="1" applyBorder="1" applyAlignment="1">
      <alignment/>
    </xf>
    <xf numFmtId="164" fontId="0" fillId="35" borderId="23" xfId="0" applyNumberFormat="1" applyFill="1" applyBorder="1" applyAlignment="1">
      <alignment horizontal="right"/>
    </xf>
    <xf numFmtId="164" fontId="0" fillId="35" borderId="91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4" fillId="33" borderId="27" xfId="53" applyFont="1" applyFill="1" applyBorder="1" applyAlignment="1">
      <alignment horizontal="center"/>
      <protection/>
    </xf>
    <xf numFmtId="0" fontId="13" fillId="33" borderId="74" xfId="53" applyFont="1" applyFill="1" applyBorder="1" applyAlignment="1">
      <alignment horizontal="center"/>
      <protection/>
    </xf>
    <xf numFmtId="0" fontId="0" fillId="33" borderId="29" xfId="53" applyFill="1" applyBorder="1" applyAlignment="1">
      <alignment horizontal="center"/>
      <protection/>
    </xf>
    <xf numFmtId="169" fontId="4" fillId="33" borderId="97" xfId="53" applyNumberFormat="1" applyFont="1" applyFill="1" applyBorder="1" applyAlignment="1">
      <alignment horizontal="center"/>
      <protection/>
    </xf>
    <xf numFmtId="9" fontId="0" fillId="34" borderId="98" xfId="57" applyFont="1" applyFill="1" applyBorder="1" applyAlignment="1">
      <alignment horizontal="center"/>
    </xf>
    <xf numFmtId="9" fontId="0" fillId="34" borderId="30" xfId="57" applyFont="1" applyFill="1" applyBorder="1" applyAlignment="1">
      <alignment horizontal="center"/>
    </xf>
    <xf numFmtId="0" fontId="4" fillId="33" borderId="73" xfId="53" applyFont="1" applyFill="1" applyBorder="1" applyAlignment="1">
      <alignment horizontal="center"/>
      <protection/>
    </xf>
    <xf numFmtId="0" fontId="4" fillId="33" borderId="75" xfId="53" applyFont="1" applyFill="1" applyBorder="1" applyAlignment="1">
      <alignment horizontal="center"/>
      <protection/>
    </xf>
    <xf numFmtId="0" fontId="4" fillId="33" borderId="99" xfId="53" applyFont="1" applyFill="1" applyBorder="1" applyAlignment="1">
      <alignment horizontal="center"/>
      <protection/>
    </xf>
    <xf numFmtId="3" fontId="0" fillId="34" borderId="73" xfId="53" applyNumberFormat="1" applyFill="1" applyBorder="1" applyAlignment="1">
      <alignment horizontal="center"/>
      <protection/>
    </xf>
    <xf numFmtId="3" fontId="0" fillId="34" borderId="75" xfId="53" applyNumberFormat="1" applyFill="1" applyBorder="1" applyAlignment="1">
      <alignment horizontal="center"/>
      <protection/>
    </xf>
    <xf numFmtId="9" fontId="17" fillId="34" borderId="47" xfId="57" applyFont="1" applyFill="1" applyBorder="1" applyAlignment="1">
      <alignment horizontal="center"/>
    </xf>
    <xf numFmtId="9" fontId="17" fillId="34" borderId="75" xfId="57" applyFont="1" applyFill="1" applyBorder="1" applyAlignment="1">
      <alignment horizontal="center"/>
    </xf>
    <xf numFmtId="9" fontId="17" fillId="34" borderId="100" xfId="57" applyFont="1" applyFill="1" applyBorder="1" applyAlignment="1">
      <alignment horizontal="center"/>
    </xf>
    <xf numFmtId="0" fontId="5" fillId="34" borderId="21" xfId="53" applyFont="1" applyFill="1" applyBorder="1">
      <alignment/>
      <protection/>
    </xf>
    <xf numFmtId="0" fontId="5" fillId="34" borderId="101" xfId="53" applyFont="1" applyFill="1" applyBorder="1">
      <alignment/>
      <protection/>
    </xf>
    <xf numFmtId="0" fontId="5" fillId="34" borderId="102" xfId="53" applyFont="1" applyFill="1" applyBorder="1">
      <alignment/>
      <protection/>
    </xf>
    <xf numFmtId="0" fontId="0" fillId="34" borderId="72" xfId="53" applyFill="1" applyBorder="1" applyAlignment="1">
      <alignment horizontal="center"/>
      <protection/>
    </xf>
    <xf numFmtId="0" fontId="0" fillId="34" borderId="74" xfId="53" applyFill="1" applyBorder="1" applyAlignment="1">
      <alignment horizontal="center"/>
      <protection/>
    </xf>
    <xf numFmtId="0" fontId="5" fillId="34" borderId="103" xfId="53" applyFont="1" applyFill="1" applyBorder="1">
      <alignment/>
      <protection/>
    </xf>
    <xf numFmtId="9" fontId="17" fillId="34" borderId="104" xfId="57" applyFont="1" applyFill="1" applyBorder="1" applyAlignment="1">
      <alignment horizontal="center"/>
    </xf>
    <xf numFmtId="9" fontId="5" fillId="34" borderId="105" xfId="57" applyFont="1" applyFill="1" applyBorder="1" applyAlignment="1">
      <alignment horizontal="center"/>
    </xf>
    <xf numFmtId="9" fontId="0" fillId="34" borderId="81" xfId="57" applyNumberFormat="1" applyFont="1" applyFill="1" applyBorder="1" applyAlignment="1">
      <alignment horizontal="center"/>
    </xf>
    <xf numFmtId="9" fontId="0" fillId="34" borderId="18" xfId="57" applyFont="1" applyFill="1" applyBorder="1" applyAlignment="1">
      <alignment horizontal="center"/>
    </xf>
    <xf numFmtId="9" fontId="0" fillId="34" borderId="83" xfId="57" applyNumberFormat="1" applyFont="1" applyFill="1" applyBorder="1" applyAlignment="1">
      <alignment horizontal="center"/>
    </xf>
    <xf numFmtId="9" fontId="5" fillId="34" borderId="80" xfId="57" applyNumberFormat="1" applyFont="1" applyFill="1" applyBorder="1" applyAlignment="1">
      <alignment horizontal="center"/>
    </xf>
    <xf numFmtId="170" fontId="0" fillId="34" borderId="81" xfId="57" applyNumberFormat="1" applyFont="1" applyFill="1" applyBorder="1" applyAlignment="1">
      <alignment horizontal="center"/>
    </xf>
    <xf numFmtId="9" fontId="0" fillId="34" borderId="81" xfId="57" applyFont="1" applyFill="1" applyBorder="1" applyAlignment="1">
      <alignment horizontal="center"/>
    </xf>
    <xf numFmtId="9" fontId="0" fillId="35" borderId="73" xfId="57" applyFont="1" applyFill="1" applyBorder="1" applyAlignment="1">
      <alignment horizontal="center"/>
    </xf>
    <xf numFmtId="0" fontId="28" fillId="0" borderId="0" xfId="53" applyFont="1">
      <alignment/>
      <protection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0" fillId="0" borderId="10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0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26" fillId="0" borderId="0" xfId="54" applyFont="1" applyAlignment="1">
      <alignment horizontal="left"/>
      <protection/>
    </xf>
    <xf numFmtId="0" fontId="102" fillId="35" borderId="0" xfId="53" applyFont="1" applyFill="1" applyBorder="1" applyAlignment="1">
      <alignment horizontal="center" vertical="top"/>
      <protection/>
    </xf>
    <xf numFmtId="0" fontId="101" fillId="35" borderId="0" xfId="53" applyFont="1" applyFill="1" applyBorder="1" applyAlignment="1">
      <alignment horizontal="center" vertical="top"/>
      <protection/>
    </xf>
    <xf numFmtId="0" fontId="4" fillId="33" borderId="20" xfId="53" applyFont="1" applyFill="1" applyBorder="1" applyAlignment="1">
      <alignment horizontal="center"/>
      <protection/>
    </xf>
    <xf numFmtId="0" fontId="4" fillId="33" borderId="21" xfId="53" applyFont="1" applyFill="1" applyBorder="1" applyAlignment="1">
      <alignment horizontal="center"/>
      <protection/>
    </xf>
    <xf numFmtId="0" fontId="4" fillId="33" borderId="111" xfId="53" applyFont="1" applyFill="1" applyBorder="1" applyAlignment="1">
      <alignment horizontal="center"/>
      <protection/>
    </xf>
    <xf numFmtId="0" fontId="0" fillId="33" borderId="112" xfId="53" applyFill="1" applyBorder="1" applyAlignment="1">
      <alignment horizontal="center"/>
      <protection/>
    </xf>
    <xf numFmtId="0" fontId="0" fillId="33" borderId="113" xfId="53" applyFill="1" applyBorder="1" applyAlignment="1">
      <alignment horizontal="center"/>
      <protection/>
    </xf>
    <xf numFmtId="0" fontId="4" fillId="33" borderId="75" xfId="53" applyFont="1" applyFill="1" applyBorder="1" applyAlignment="1">
      <alignment horizontal="center" vertical="center" wrapText="1"/>
      <protection/>
    </xf>
    <xf numFmtId="0" fontId="0" fillId="33" borderId="75" xfId="53" applyFill="1" applyBorder="1" applyAlignment="1">
      <alignment wrapText="1"/>
      <protection/>
    </xf>
    <xf numFmtId="0" fontId="0" fillId="33" borderId="99" xfId="53" applyFill="1" applyBorder="1" applyAlignment="1">
      <alignment wrapText="1"/>
      <protection/>
    </xf>
    <xf numFmtId="164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29" fillId="33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54" fillId="0" borderId="18" xfId="0" applyNumberFormat="1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5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14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6" xfId="0" applyNumberFormat="1" applyFont="1" applyFill="1" applyBorder="1" applyAlignment="1">
      <alignment/>
    </xf>
    <xf numFmtId="3" fontId="54" fillId="0" borderId="14" xfId="0" applyNumberFormat="1" applyFont="1" applyFill="1" applyBorder="1" applyAlignment="1" quotePrefix="1">
      <alignment horizontal="right"/>
    </xf>
    <xf numFmtId="3" fontId="54" fillId="0" borderId="21" xfId="0" applyNumberFormat="1" applyFont="1" applyFill="1" applyBorder="1" applyAlignment="1" quotePrefix="1">
      <alignment horizontal="right"/>
    </xf>
    <xf numFmtId="3" fontId="7" fillId="0" borderId="82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17" xfId="0" applyFont="1" applyFill="1" applyBorder="1" applyAlignment="1">
      <alignment horizontal="center" vertical="center" wrapText="1"/>
    </xf>
    <xf numFmtId="0" fontId="29" fillId="36" borderId="112" xfId="0" applyFont="1" applyFill="1" applyBorder="1" applyAlignment="1">
      <alignment horizontal="center" vertical="center" wrapText="1"/>
    </xf>
    <xf numFmtId="0" fontId="29" fillId="36" borderId="1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- 2012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(Generadoras, Transmisoras y Distribuidoras)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26"/>
          <c:y val="-0.003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675"/>
          <c:y val="0.134"/>
          <c:w val="0.89475"/>
          <c:h val="0.7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Resumen!$C$7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Resumen!$C$9:$C$11</c:f>
              <c:numCache/>
            </c:numRef>
          </c:val>
        </c:ser>
        <c:ser>
          <c:idx val="1"/>
          <c:order val="1"/>
          <c:tx>
            <c:strRef>
              <c:f>Resumen!$D$7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Resumen!$D$9:$D$11</c:f>
              <c:numCache/>
            </c:numRef>
          </c:val>
        </c:ser>
        <c:overlap val="100"/>
        <c:axId val="36998353"/>
        <c:axId val="64549722"/>
      </c:bar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8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75"/>
          <c:y val="0.924"/>
          <c:w val="0.639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Inversiones en el Subsector Electrico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1997-2012   </a:t>
            </a:r>
          </a:p>
        </c:rich>
      </c:tx>
      <c:layout>
        <c:manualLayout>
          <c:xMode val="factor"/>
          <c:yMode val="factor"/>
          <c:x val="0.013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525"/>
          <c:w val="0.965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'FIN - INVERSIONESPORACTIVIDAD'!$R$69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INVERSIONESPORACTIVIDAD'!$R$70:$R$85</c:f>
              <c:numCache/>
            </c:numRef>
          </c:val>
          <c:smooth val="0"/>
        </c:ser>
        <c:ser>
          <c:idx val="3"/>
          <c:order val="1"/>
          <c:tx>
            <c:strRef>
              <c:f>'FIN - INVERSIONESPORACTIVIDAD'!$S$69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INVERSIONESPORACTIVIDAD'!$S$70:$S$85</c:f>
              <c:numCache/>
            </c:numRef>
          </c:val>
          <c:smooth val="0"/>
        </c:ser>
        <c:ser>
          <c:idx val="2"/>
          <c:order val="2"/>
          <c:tx>
            <c:strRef>
              <c:f>'FIN - INVERSIONESPORACTIVIDAD'!$T$69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INVERSIONESPORACTIVIDAD'!$T$70:$T$85</c:f>
              <c:numCache/>
            </c:numRef>
          </c:val>
          <c:smooth val="0"/>
        </c:ser>
        <c:ser>
          <c:idx val="1"/>
          <c:order val="3"/>
          <c:tx>
            <c:strRef>
              <c:f>'FIN - INVERSIONESPORACTIVIDAD'!$U$69</c:f>
              <c:strCache>
                <c:ptCount val="1"/>
                <c:pt idx="0">
                  <c:v>Electrificación Rural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INVERSIONESPORACTIVIDAD'!$U$70:$U$85</c:f>
              <c:numCache/>
            </c:numRef>
          </c:val>
          <c:smooth val="0"/>
        </c:ser>
        <c:ser>
          <c:idx val="4"/>
          <c:order val="4"/>
          <c:tx>
            <c:strRef>
              <c:f>'FIN - INVERSIONESPORACTIVIDAD'!$V$69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INVERSIONESPORACTIVIDAD'!$V$70:$V$85</c:f>
              <c:numCache/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ax val="2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34"/>
          <c:w val="0.807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- 2012</a:t>
            </a:r>
          </a:p>
        </c:rich>
      </c:tx>
      <c:layout>
        <c:manualLayout>
          <c:xMode val="factor"/>
          <c:yMode val="factor"/>
          <c:x val="0.025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23075"/>
          <c:w val="0.64325"/>
          <c:h val="0.7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2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Resumen!$B$9:$B$11</c:f>
              <c:strCache/>
            </c:strRef>
          </c:cat>
          <c:val>
            <c:numRef>
              <c:f>Resumen!$E$9:$E$11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PRIVADA AÑO 2012</a:t>
            </a:r>
          </a:p>
        </c:rich>
      </c:tx>
      <c:layout>
        <c:manualLayout>
          <c:xMode val="factor"/>
          <c:yMode val="factor"/>
          <c:x val="-0.033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5"/>
          <c:w val="0.876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'Privadas 2012'!$I$1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2012'!$H$3:$H$5</c:f>
              <c:strCache/>
            </c:strRef>
          </c:cat>
          <c:val>
            <c:numRef>
              <c:f>'Privadas 2012'!$I$3:$I$5</c:f>
              <c:numCache/>
            </c:numRef>
          </c:val>
        </c:ser>
        <c:ser>
          <c:idx val="1"/>
          <c:order val="1"/>
          <c:tx>
            <c:strRef>
              <c:f>'Privadas 2012'!$J$1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2012'!$H$3:$H$5</c:f>
              <c:strCache/>
            </c:strRef>
          </c:cat>
          <c:val>
            <c:numRef>
              <c:f>'Privadas 2012'!$J$3:$J$5</c:f>
              <c:numCache/>
            </c:numRef>
          </c:val>
        </c:ser>
        <c:overlap val="100"/>
        <c:axId val="44076587"/>
        <c:axId val="61144964"/>
      </c:bar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75"/>
          <c:y val="0.92225"/>
          <c:w val="0.704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ESTATAL AÑO 2012</a:t>
            </a:r>
          </a:p>
        </c:rich>
      </c:tx>
      <c:layout>
        <c:manualLayout>
          <c:xMode val="factor"/>
          <c:yMode val="factor"/>
          <c:x val="-0.042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885"/>
          <c:w val="0.82525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'Estatales 2012'!$I$5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2012'!$H$6:$H$7</c:f>
              <c:strCache/>
            </c:strRef>
          </c:cat>
          <c:val>
            <c:numRef>
              <c:f>'Estatales 2012'!$I$6:$I$7</c:f>
              <c:numCache/>
            </c:numRef>
          </c:val>
        </c:ser>
        <c:ser>
          <c:idx val="1"/>
          <c:order val="1"/>
          <c:tx>
            <c:strRef>
              <c:f>'Estatales 2012'!$J$5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2012'!$H$6:$H$7</c:f>
              <c:strCache/>
            </c:strRef>
          </c:cat>
          <c:val>
            <c:numRef>
              <c:f>'Estatales 2012'!$J$6:$J$7</c:f>
              <c:numCache/>
            </c:numRef>
          </c:val>
        </c:ser>
        <c:overlap val="100"/>
        <c:axId val="13433765"/>
        <c:axId val="53795022"/>
      </c:bar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2075"/>
          <c:w val="0.702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Actividad de Distribución - Año 2012</a:t>
            </a:r>
          </a:p>
        </c:rich>
      </c:tx>
      <c:layout>
        <c:manualLayout>
          <c:xMode val="factor"/>
          <c:yMode val="factor"/>
          <c:x val="-0.011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425"/>
          <c:y val="0.202"/>
          <c:w val="0.4515"/>
          <c:h val="0.7155"/>
        </c:manualLayout>
      </c:layout>
      <c:pieChart>
        <c:varyColors val="1"/>
        <c:ser>
          <c:idx val="0"/>
          <c:order val="0"/>
          <c:tx>
            <c:strRef>
              <c:f>'Gen-Tra-Dis 2012'!$G$129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3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2012'!$F$130:$F$131</c:f>
              <c:strCache/>
            </c:strRef>
          </c:cat>
          <c:val>
            <c:numRef>
              <c:f>'Gen-Tra-Dis 2012'!$G$130:$G$131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 
ACTIVIDAD DE GENERACIÓN - AÑO 2012</a:t>
            </a:r>
          </a:p>
        </c:rich>
      </c:tx>
      <c:layout>
        <c:manualLayout>
          <c:xMode val="factor"/>
          <c:yMode val="factor"/>
          <c:x val="-0.017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75"/>
          <c:y val="0.2925"/>
          <c:w val="0.377"/>
          <c:h val="0.591"/>
        </c:manualLayout>
      </c:layout>
      <c:pieChart>
        <c:varyColors val="1"/>
        <c:ser>
          <c:idx val="0"/>
          <c:order val="0"/>
          <c:tx>
            <c:strRef>
              <c:f>'Gen-Tra-Dis 2012'!$G$13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35 280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1 746 130 98%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2012'!$F$14:$F$15</c:f>
              <c:strCache/>
            </c:strRef>
          </c:cat>
          <c:val>
            <c:numRef>
              <c:f>'Gen-Tra-Dis 2012'!$G$14:$G$15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ACTIVIDAD DE TRANSMISIÓN - AÑO 2012</a:t>
            </a:r>
          </a:p>
        </c:rich>
      </c:tx>
      <c:layout>
        <c:manualLayout>
          <c:xMode val="factor"/>
          <c:yMode val="factor"/>
          <c:x val="0.00625"/>
          <c:y val="-0.0227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34675"/>
          <c:y val="0.18225"/>
          <c:w val="0.3525"/>
          <c:h val="0.64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2012'!$G$100</c:f>
              <c:strCache/>
            </c:strRef>
          </c:cat>
          <c:val>
            <c:numRef>
              <c:f>'Gen-Tra-Dis 2012'!$H$100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 ejecutadas por las empresas en el Sector Electrico
Por participación 1997 - 2012  </a:t>
            </a:r>
          </a:p>
        </c:rich>
      </c:tx>
      <c:layout>
        <c:manualLayout>
          <c:xMode val="factor"/>
          <c:yMode val="factor"/>
          <c:x val="0.0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5625"/>
          <c:w val="0.90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 - INVERSIONESPORACTIVIDAD'!$R$8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INVERSIONESPORACTIVIDAD'!$R$9:$R$24</c:f>
              <c:numCache/>
            </c:numRef>
          </c:val>
        </c:ser>
        <c:ser>
          <c:idx val="2"/>
          <c:order val="1"/>
          <c:tx>
            <c:strRef>
              <c:f>'FIN - INVERSIONESPORACTIVIDAD'!$S$8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401DE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INVERSIONESPORACTIVIDAD'!$S$9:$S$24</c:f>
              <c:numCache/>
            </c:numRef>
          </c:val>
        </c:ser>
        <c:ser>
          <c:idx val="1"/>
          <c:order val="2"/>
          <c:tx>
            <c:strRef>
              <c:f>'FIN - INVERSIONESPORACTIVIDAD'!$T$8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 - INVERSIONESPORACTIVIDAD'!$B$9:$B$24</c:f>
              <c:numCache/>
            </c:numRef>
          </c:cat>
          <c:val>
            <c:numRef>
              <c:f>'FIN - INVERSIONESPORACTIVIDAD'!$T$9:$T$24</c:f>
              <c:numCache/>
            </c:numRef>
          </c:val>
        </c:ser>
        <c:axId val="14393151"/>
        <c:axId val="62429496"/>
      </c:bar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91575"/>
          <c:w val="0.311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Evolucìon de Inversiones Ejecutadas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1997-2012   </a:t>
            </a:r>
          </a:p>
        </c:rich>
      </c:tx>
      <c:layout>
        <c:manualLayout>
          <c:xMode val="factor"/>
          <c:yMode val="factor"/>
          <c:x val="-0.0172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7675"/>
          <c:w val="0.951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'FIN - INVERSIONESPORACTIVIDAD'!$R$69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INVERSIONESPORACTIVIDAD'!$R$70:$R$85</c:f>
              <c:numCache/>
            </c:numRef>
          </c:val>
          <c:smooth val="0"/>
        </c:ser>
        <c:ser>
          <c:idx val="3"/>
          <c:order val="1"/>
          <c:tx>
            <c:strRef>
              <c:f>'FIN - INVERSIONESPORACTIVIDAD'!$S$69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INVERSIONESPORACTIVIDAD'!$S$70:$S$85</c:f>
              <c:numCache/>
            </c:numRef>
          </c:val>
          <c:smooth val="0"/>
        </c:ser>
        <c:ser>
          <c:idx val="2"/>
          <c:order val="2"/>
          <c:tx>
            <c:strRef>
              <c:f>'FIN - INVERSIONESPORACTIVIDAD'!$T$69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INVERSIONESPORACTIVIDAD'!$T$70:$T$85</c:f>
              <c:numCache/>
            </c:numRef>
          </c:val>
          <c:smooth val="0"/>
        </c:ser>
        <c:ser>
          <c:idx val="1"/>
          <c:order val="3"/>
          <c:tx>
            <c:strRef>
              <c:f>'FIN - INVERSIONESPORACTIVIDAD'!$U$69</c:f>
              <c:strCache>
                <c:ptCount val="1"/>
                <c:pt idx="0">
                  <c:v>Electrificación Rural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'FIN - INVERSIONESPORACTIVIDAD'!$Q$70:$Q$85</c:f>
              <c:numCache/>
            </c:numRef>
          </c:cat>
          <c:val>
            <c:numRef>
              <c:f>'FIN - INVERSIONESPORACTIVIDAD'!$U$70:$U$85</c:f>
              <c:numCache/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75"/>
          <c:y val="0.945"/>
          <c:w val="0.754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35</xdr:row>
      <xdr:rowOff>104775</xdr:rowOff>
    </xdr:from>
    <xdr:to>
      <xdr:col>6</xdr:col>
      <xdr:colOff>457200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923925" y="6429375"/>
        <a:ext cx="52292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95250</xdr:colOff>
      <xdr:row>17</xdr:row>
      <xdr:rowOff>161925</xdr:rowOff>
    </xdr:from>
    <xdr:to>
      <xdr:col>6</xdr:col>
      <xdr:colOff>409575</xdr:colOff>
      <xdr:row>35</xdr:row>
      <xdr:rowOff>114300</xdr:rowOff>
    </xdr:to>
    <xdr:graphicFrame>
      <xdr:nvGraphicFramePr>
        <xdr:cNvPr id="2" name="3 Gráfico"/>
        <xdr:cNvGraphicFramePr/>
      </xdr:nvGraphicFramePr>
      <xdr:xfrm>
        <a:off x="857250" y="3571875"/>
        <a:ext cx="5248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86</xdr:row>
      <xdr:rowOff>57150</xdr:rowOff>
    </xdr:from>
    <xdr:to>
      <xdr:col>5</xdr:col>
      <xdr:colOff>257175</xdr:colOff>
      <xdr:row>106</xdr:row>
      <xdr:rowOff>9525</xdr:rowOff>
    </xdr:to>
    <xdr:graphicFrame>
      <xdr:nvGraphicFramePr>
        <xdr:cNvPr id="1" name="Chart 1"/>
        <xdr:cNvGraphicFramePr/>
      </xdr:nvGraphicFramePr>
      <xdr:xfrm>
        <a:off x="2162175" y="15449550"/>
        <a:ext cx="5210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133350</xdr:rowOff>
    </xdr:from>
    <xdr:to>
      <xdr:col>4</xdr:col>
      <xdr:colOff>695325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104900" y="7286625"/>
        <a:ext cx="6162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0.19975</cdr:y>
    </cdr:from>
    <cdr:to>
      <cdr:x>0.29325</cdr:x>
      <cdr:y>0.26375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00175" y="619125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150</xdr:row>
      <xdr:rowOff>47625</xdr:rowOff>
    </xdr:from>
    <xdr:to>
      <xdr:col>3</xdr:col>
      <xdr:colOff>952500</xdr:colOff>
      <xdr:row>169</xdr:row>
      <xdr:rowOff>104775</xdr:rowOff>
    </xdr:to>
    <xdr:graphicFrame>
      <xdr:nvGraphicFramePr>
        <xdr:cNvPr id="1" name="Chart 1"/>
        <xdr:cNvGraphicFramePr/>
      </xdr:nvGraphicFramePr>
      <xdr:xfrm>
        <a:off x="1428750" y="24660225"/>
        <a:ext cx="49149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60</xdr:row>
      <xdr:rowOff>142875</xdr:rowOff>
    </xdr:from>
    <xdr:to>
      <xdr:col>4</xdr:col>
      <xdr:colOff>95250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1733550" y="10010775"/>
        <a:ext cx="49053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1571625</xdr:colOff>
      <xdr:row>75</xdr:row>
      <xdr:rowOff>76200</xdr:rowOff>
    </xdr:from>
    <xdr:ext cx="1771650" cy="180975"/>
    <xdr:sp>
      <xdr:nvSpPr>
        <xdr:cNvPr id="3" name="Text Box 3"/>
        <xdr:cNvSpPr txBox="1">
          <a:spLocks noChangeArrowheads="1"/>
        </xdr:cNvSpPr>
      </xdr:nvSpPr>
      <xdr:spPr>
        <a:xfrm>
          <a:off x="2762250" y="12372975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US$ 1 781 millones </a:t>
          </a:r>
        </a:p>
      </xdr:txBody>
    </xdr:sp>
    <xdr:clientData/>
  </xdr:oneCellAnchor>
  <xdr:twoCellAnchor>
    <xdr:from>
      <xdr:col>2</xdr:col>
      <xdr:colOff>409575</xdr:colOff>
      <xdr:row>106</xdr:row>
      <xdr:rowOff>114300</xdr:rowOff>
    </xdr:from>
    <xdr:to>
      <xdr:col>3</xdr:col>
      <xdr:colOff>857250</xdr:colOff>
      <xdr:row>122</xdr:row>
      <xdr:rowOff>114300</xdr:rowOff>
    </xdr:to>
    <xdr:graphicFrame>
      <xdr:nvGraphicFramePr>
        <xdr:cNvPr id="4" name="Chart 4"/>
        <xdr:cNvGraphicFramePr/>
      </xdr:nvGraphicFramePr>
      <xdr:xfrm>
        <a:off x="1600200" y="17516475"/>
        <a:ext cx="4648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2628900</xdr:colOff>
      <xdr:row>167</xdr:row>
      <xdr:rowOff>133350</xdr:rowOff>
    </xdr:from>
    <xdr:ext cx="1743075" cy="190500"/>
    <xdr:sp>
      <xdr:nvSpPr>
        <xdr:cNvPr id="5" name="Text Box 5"/>
        <xdr:cNvSpPr txBox="1">
          <a:spLocks noChangeArrowheads="1"/>
        </xdr:cNvSpPr>
      </xdr:nvSpPr>
      <xdr:spPr>
        <a:xfrm>
          <a:off x="3819525" y="27498675"/>
          <a:ext cx="1743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337 364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US$</a:t>
          </a:r>
        </a:p>
      </xdr:txBody>
    </xdr:sp>
    <xdr:clientData/>
  </xdr:oneCellAnchor>
  <xdr:oneCellAnchor>
    <xdr:from>
      <xdr:col>2</xdr:col>
      <xdr:colOff>2552700</xdr:colOff>
      <xdr:row>120</xdr:row>
      <xdr:rowOff>85725</xdr:rowOff>
    </xdr:from>
    <xdr:ext cx="1733550" cy="200025"/>
    <xdr:sp>
      <xdr:nvSpPr>
        <xdr:cNvPr id="6" name="Text Box 5"/>
        <xdr:cNvSpPr txBox="1">
          <a:spLocks noChangeArrowheads="1"/>
        </xdr:cNvSpPr>
      </xdr:nvSpPr>
      <xdr:spPr>
        <a:xfrm>
          <a:off x="3743325" y="19754850"/>
          <a:ext cx="1733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470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270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miles US$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30</xdr:row>
      <xdr:rowOff>85725</xdr:rowOff>
    </xdr:from>
    <xdr:to>
      <xdr:col>13</xdr:col>
      <xdr:colOff>609600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362075" y="5067300"/>
        <a:ext cx="10572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55</xdr:row>
      <xdr:rowOff>47625</xdr:rowOff>
    </xdr:from>
    <xdr:to>
      <xdr:col>13</xdr:col>
      <xdr:colOff>590550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1266825" y="9191625"/>
        <a:ext cx="106489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904875</xdr:colOff>
      <xdr:row>84</xdr:row>
      <xdr:rowOff>104775</xdr:rowOff>
    </xdr:from>
    <xdr:to>
      <xdr:col>13</xdr:col>
      <xdr:colOff>714375</xdr:colOff>
      <xdr:row>111</xdr:row>
      <xdr:rowOff>142875</xdr:rowOff>
    </xdr:to>
    <xdr:graphicFrame>
      <xdr:nvGraphicFramePr>
        <xdr:cNvPr id="3" name="Chart 2"/>
        <xdr:cNvGraphicFramePr/>
      </xdr:nvGraphicFramePr>
      <xdr:xfrm>
        <a:off x="1390650" y="13944600"/>
        <a:ext cx="106489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Data%20de%20inversione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I TRIM 12"/>
      <sheetName val="INV II TRIM 10"/>
      <sheetName val="INV III TRIM 10"/>
      <sheetName val="INV IV TRIM 10"/>
      <sheetName val="TOTAL"/>
      <sheetName val="INV II TRIM  10"/>
      <sheetName val="INV III TRIM 10 "/>
      <sheetName val="INV IV TRIM 10 "/>
      <sheetName val="Totall"/>
      <sheetName val="INV II TRIM 11"/>
      <sheetName val="INV III TRIM 111"/>
      <sheetName val="INV IV TRIM IV"/>
      <sheetName val="Resumen"/>
      <sheetName val="INV II TRIM 12"/>
      <sheetName val="INV III TRIM 12"/>
      <sheetName val="INV IV TRIM 12"/>
      <sheetName val="Total "/>
      <sheetName val="2013IV"/>
      <sheetName val="2014IV"/>
      <sheetName val="Graficos"/>
      <sheetName val="2012III"/>
      <sheetName val="2013II"/>
      <sheetName val="2014 PROY"/>
      <sheetName val="2013"/>
      <sheetName val="2014"/>
      <sheetName val="2015"/>
      <sheetName val="2016"/>
    </sheetNames>
    <sheetDataSet>
      <sheetData sheetId="0">
        <row r="12">
          <cell r="C12">
            <v>1070</v>
          </cell>
          <cell r="D12">
            <v>1710</v>
          </cell>
        </row>
        <row r="13">
          <cell r="C13">
            <v>10</v>
          </cell>
          <cell r="D13">
            <v>0</v>
          </cell>
        </row>
        <row r="14">
          <cell r="C14">
            <v>3031</v>
          </cell>
          <cell r="D14">
            <v>112</v>
          </cell>
        </row>
        <row r="15">
          <cell r="C15">
            <v>8</v>
          </cell>
          <cell r="D15">
            <v>2345</v>
          </cell>
        </row>
        <row r="16">
          <cell r="C16">
            <v>0</v>
          </cell>
          <cell r="D16">
            <v>20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9</v>
          </cell>
        </row>
        <row r="22">
          <cell r="C22">
            <v>0</v>
          </cell>
          <cell r="D22">
            <v>0</v>
          </cell>
        </row>
        <row r="23">
          <cell r="C23">
            <v>48</v>
          </cell>
          <cell r="D23">
            <v>35</v>
          </cell>
        </row>
        <row r="24">
          <cell r="C24">
            <v>200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252</v>
          </cell>
          <cell r="D26">
            <v>156</v>
          </cell>
        </row>
        <row r="27">
          <cell r="C27">
            <v>4362</v>
          </cell>
          <cell r="D27">
            <v>287</v>
          </cell>
        </row>
        <row r="28">
          <cell r="C28">
            <v>750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691</v>
          </cell>
          <cell r="D30">
            <v>18</v>
          </cell>
        </row>
        <row r="31">
          <cell r="C31">
            <v>35677</v>
          </cell>
          <cell r="D31">
            <v>0</v>
          </cell>
        </row>
        <row r="33">
          <cell r="C33">
            <v>1781</v>
          </cell>
          <cell r="D33">
            <v>5</v>
          </cell>
        </row>
        <row r="35">
          <cell r="C35">
            <v>166390</v>
          </cell>
          <cell r="D35">
            <v>18291</v>
          </cell>
        </row>
        <row r="36">
          <cell r="C36">
            <v>38216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2702</v>
          </cell>
          <cell r="D38">
            <v>0</v>
          </cell>
        </row>
        <row r="39">
          <cell r="C39">
            <v>18524</v>
          </cell>
          <cell r="D39">
            <v>0</v>
          </cell>
        </row>
        <row r="40">
          <cell r="C40">
            <v>207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3</v>
          </cell>
          <cell r="D42">
            <v>0</v>
          </cell>
        </row>
        <row r="43">
          <cell r="C43">
            <v>180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68</v>
          </cell>
          <cell r="D45">
            <v>0</v>
          </cell>
        </row>
        <row r="46">
          <cell r="C46">
            <v>12807</v>
          </cell>
          <cell r="D46">
            <v>0</v>
          </cell>
        </row>
        <row r="47">
          <cell r="C47">
            <v>20236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50</v>
          </cell>
        </row>
        <row r="50">
          <cell r="C50">
            <v>43396</v>
          </cell>
          <cell r="D50">
            <v>0</v>
          </cell>
        </row>
        <row r="51">
          <cell r="C51">
            <v>3964</v>
          </cell>
          <cell r="D51">
            <v>0</v>
          </cell>
        </row>
        <row r="52">
          <cell r="C52">
            <v>1276</v>
          </cell>
          <cell r="D52">
            <v>0</v>
          </cell>
        </row>
        <row r="53">
          <cell r="C53">
            <v>180</v>
          </cell>
          <cell r="D53">
            <v>58</v>
          </cell>
        </row>
        <row r="54">
          <cell r="C54">
            <v>738</v>
          </cell>
          <cell r="D54">
            <v>0</v>
          </cell>
        </row>
        <row r="55">
          <cell r="C55">
            <v>397</v>
          </cell>
          <cell r="D55">
            <v>0</v>
          </cell>
        </row>
        <row r="56">
          <cell r="C56">
            <v>170</v>
          </cell>
          <cell r="D56">
            <v>0</v>
          </cell>
        </row>
        <row r="58">
          <cell r="C58">
            <v>100</v>
          </cell>
          <cell r="D58">
            <v>0</v>
          </cell>
        </row>
        <row r="62">
          <cell r="C62">
            <v>314</v>
          </cell>
          <cell r="D62">
            <v>0</v>
          </cell>
        </row>
        <row r="63">
          <cell r="C63">
            <v>2290</v>
          </cell>
          <cell r="D63">
            <v>10</v>
          </cell>
        </row>
        <row r="65">
          <cell r="C65">
            <v>0</v>
          </cell>
          <cell r="D65">
            <v>0</v>
          </cell>
        </row>
        <row r="66">
          <cell r="C66">
            <v>2922</v>
          </cell>
          <cell r="D66">
            <v>198</v>
          </cell>
        </row>
        <row r="67">
          <cell r="C67">
            <v>623</v>
          </cell>
          <cell r="D67">
            <v>7</v>
          </cell>
        </row>
        <row r="68">
          <cell r="C68">
            <v>587</v>
          </cell>
          <cell r="D68">
            <v>154</v>
          </cell>
        </row>
        <row r="69">
          <cell r="C69">
            <v>2715</v>
          </cell>
          <cell r="D69">
            <v>169</v>
          </cell>
        </row>
        <row r="70">
          <cell r="C70">
            <v>3087</v>
          </cell>
          <cell r="D70">
            <v>27</v>
          </cell>
        </row>
        <row r="71">
          <cell r="C71">
            <v>1937</v>
          </cell>
          <cell r="D71">
            <v>238</v>
          </cell>
        </row>
        <row r="74">
          <cell r="C74">
            <v>297</v>
          </cell>
          <cell r="D74">
            <v>131</v>
          </cell>
        </row>
        <row r="75">
          <cell r="C75">
            <v>14890</v>
          </cell>
          <cell r="D75">
            <v>1451</v>
          </cell>
        </row>
        <row r="76">
          <cell r="C76">
            <v>14</v>
          </cell>
          <cell r="D76">
            <v>14</v>
          </cell>
        </row>
        <row r="77">
          <cell r="C77">
            <v>1479</v>
          </cell>
          <cell r="D77">
            <v>187</v>
          </cell>
        </row>
        <row r="78">
          <cell r="C78">
            <v>168</v>
          </cell>
          <cell r="D78">
            <v>12</v>
          </cell>
        </row>
        <row r="79">
          <cell r="C79">
            <v>8985</v>
          </cell>
          <cell r="D79">
            <v>14</v>
          </cell>
        </row>
        <row r="80">
          <cell r="C80">
            <v>3.1</v>
          </cell>
          <cell r="D80">
            <v>1.5</v>
          </cell>
        </row>
        <row r="83">
          <cell r="C83">
            <v>80535</v>
          </cell>
          <cell r="D83">
            <v>10217</v>
          </cell>
        </row>
        <row r="85">
          <cell r="C85">
            <v>0</v>
          </cell>
          <cell r="D85">
            <v>0</v>
          </cell>
        </row>
        <row r="87">
          <cell r="C87">
            <v>35638</v>
          </cell>
          <cell r="D87">
            <v>85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12572</v>
          </cell>
          <cell r="D93">
            <v>45</v>
          </cell>
        </row>
        <row r="94">
          <cell r="C94">
            <v>0</v>
          </cell>
          <cell r="D94">
            <v>0</v>
          </cell>
        </row>
        <row r="98">
          <cell r="E98">
            <v>21267.537313432833</v>
          </cell>
        </row>
      </sheetData>
      <sheetData sheetId="13">
        <row r="12">
          <cell r="C12">
            <v>382</v>
          </cell>
          <cell r="D12">
            <v>253</v>
          </cell>
        </row>
        <row r="13">
          <cell r="C13">
            <v>8</v>
          </cell>
          <cell r="D13">
            <v>0</v>
          </cell>
        </row>
        <row r="14">
          <cell r="C14">
            <v>1292</v>
          </cell>
          <cell r="D14">
            <v>50</v>
          </cell>
        </row>
        <row r="15">
          <cell r="C15">
            <v>23</v>
          </cell>
          <cell r="D15">
            <v>129</v>
          </cell>
        </row>
        <row r="16">
          <cell r="C16">
            <v>78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216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117</v>
          </cell>
          <cell r="D23">
            <v>28</v>
          </cell>
        </row>
        <row r="25">
          <cell r="C25">
            <v>1.3</v>
          </cell>
          <cell r="D25">
            <v>0</v>
          </cell>
        </row>
        <row r="26">
          <cell r="C26">
            <v>522</v>
          </cell>
          <cell r="D26">
            <v>426</v>
          </cell>
        </row>
        <row r="27">
          <cell r="C27">
            <v>8451</v>
          </cell>
          <cell r="D27">
            <v>253</v>
          </cell>
        </row>
        <row r="28">
          <cell r="C28">
            <v>0</v>
          </cell>
          <cell r="D28">
            <v>0</v>
          </cell>
        </row>
        <row r="29">
          <cell r="C29">
            <v>230</v>
          </cell>
          <cell r="D29">
            <v>0</v>
          </cell>
        </row>
        <row r="30">
          <cell r="C30">
            <v>498</v>
          </cell>
          <cell r="D30">
            <v>0</v>
          </cell>
        </row>
        <row r="31">
          <cell r="C31">
            <v>34104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2739</v>
          </cell>
          <cell r="D33">
            <v>0</v>
          </cell>
        </row>
        <row r="34">
          <cell r="C34">
            <v>192</v>
          </cell>
          <cell r="D34">
            <v>0</v>
          </cell>
        </row>
        <row r="35">
          <cell r="C35">
            <v>64350</v>
          </cell>
          <cell r="D35">
            <v>21188</v>
          </cell>
        </row>
        <row r="36">
          <cell r="C36">
            <v>65944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2160.36045</v>
          </cell>
          <cell r="D38">
            <v>0</v>
          </cell>
        </row>
        <row r="39">
          <cell r="C39">
            <v>15711</v>
          </cell>
          <cell r="D39">
            <v>0</v>
          </cell>
        </row>
        <row r="40">
          <cell r="C40">
            <v>346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32</v>
          </cell>
          <cell r="D42">
            <v>0</v>
          </cell>
        </row>
        <row r="43">
          <cell r="C43">
            <v>298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36</v>
          </cell>
          <cell r="D45">
            <v>0</v>
          </cell>
        </row>
        <row r="46">
          <cell r="C46">
            <v>14920</v>
          </cell>
          <cell r="D46">
            <v>0</v>
          </cell>
        </row>
        <row r="47">
          <cell r="C47">
            <v>20236</v>
          </cell>
        </row>
        <row r="48">
          <cell r="C48">
            <v>7</v>
          </cell>
        </row>
        <row r="49">
          <cell r="C49">
            <v>4</v>
          </cell>
          <cell r="D49">
            <v>0</v>
          </cell>
        </row>
        <row r="50">
          <cell r="C50">
            <v>209246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1633</v>
          </cell>
          <cell r="D52">
            <v>0</v>
          </cell>
        </row>
        <row r="53">
          <cell r="C53">
            <v>161</v>
          </cell>
          <cell r="D53">
            <v>30</v>
          </cell>
        </row>
        <row r="54">
          <cell r="C54">
            <v>556</v>
          </cell>
          <cell r="D54">
            <v>0</v>
          </cell>
        </row>
        <row r="55">
          <cell r="C55">
            <v>434</v>
          </cell>
          <cell r="D55">
            <v>0</v>
          </cell>
        </row>
        <row r="56">
          <cell r="C56">
            <v>257</v>
          </cell>
        </row>
        <row r="58">
          <cell r="C58">
            <v>100</v>
          </cell>
          <cell r="D58">
            <v>0</v>
          </cell>
        </row>
        <row r="62">
          <cell r="C62">
            <v>2475</v>
          </cell>
          <cell r="D62">
            <v>0</v>
          </cell>
        </row>
        <row r="63">
          <cell r="C63">
            <v>3575</v>
          </cell>
          <cell r="D63">
            <v>74</v>
          </cell>
        </row>
        <row r="65">
          <cell r="C65">
            <v>0</v>
          </cell>
          <cell r="D65">
            <v>0</v>
          </cell>
        </row>
        <row r="66">
          <cell r="C66">
            <v>1390</v>
          </cell>
          <cell r="D66">
            <v>9</v>
          </cell>
        </row>
        <row r="67">
          <cell r="C67">
            <v>625</v>
          </cell>
          <cell r="D67">
            <v>64</v>
          </cell>
        </row>
        <row r="68">
          <cell r="C68">
            <v>982</v>
          </cell>
          <cell r="D68">
            <v>85</v>
          </cell>
        </row>
        <row r="69">
          <cell r="C69">
            <v>2896</v>
          </cell>
          <cell r="D69">
            <v>0</v>
          </cell>
        </row>
        <row r="70">
          <cell r="C70">
            <v>977</v>
          </cell>
          <cell r="D70">
            <v>0</v>
          </cell>
        </row>
        <row r="71">
          <cell r="C71">
            <v>2715</v>
          </cell>
          <cell r="D71">
            <v>60</v>
          </cell>
        </row>
        <row r="74">
          <cell r="C74">
            <v>437</v>
          </cell>
          <cell r="D74">
            <v>137</v>
          </cell>
        </row>
        <row r="75">
          <cell r="C75">
            <v>22165</v>
          </cell>
          <cell r="D75">
            <v>2175</v>
          </cell>
        </row>
        <row r="76">
          <cell r="C76">
            <v>14</v>
          </cell>
          <cell r="D76">
            <v>0</v>
          </cell>
        </row>
        <row r="77">
          <cell r="C77">
            <v>1775</v>
          </cell>
          <cell r="D77">
            <v>99</v>
          </cell>
        </row>
        <row r="78">
          <cell r="C78">
            <v>133</v>
          </cell>
          <cell r="D78">
            <v>10</v>
          </cell>
        </row>
        <row r="79">
          <cell r="C79">
            <v>23600</v>
          </cell>
          <cell r="D79">
            <v>290</v>
          </cell>
        </row>
        <row r="80">
          <cell r="C80">
            <v>16.3</v>
          </cell>
          <cell r="D80">
            <v>0</v>
          </cell>
        </row>
        <row r="83">
          <cell r="C83">
            <v>126706</v>
          </cell>
          <cell r="D83">
            <v>5262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25226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5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3">
          <cell r="C93">
            <v>9313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8">
          <cell r="E98">
            <v>39469.056603773584</v>
          </cell>
        </row>
      </sheetData>
      <sheetData sheetId="14">
        <row r="12">
          <cell r="C12">
            <v>1719</v>
          </cell>
          <cell r="D12">
            <v>451</v>
          </cell>
        </row>
        <row r="13">
          <cell r="C13">
            <v>2</v>
          </cell>
          <cell r="D13">
            <v>0</v>
          </cell>
        </row>
        <row r="14">
          <cell r="C14">
            <v>5172</v>
          </cell>
          <cell r="D14">
            <v>6</v>
          </cell>
        </row>
        <row r="15">
          <cell r="C15">
            <v>43</v>
          </cell>
          <cell r="D15">
            <v>106</v>
          </cell>
        </row>
        <row r="16">
          <cell r="C16">
            <v>73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216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46</v>
          </cell>
          <cell r="D23">
            <v>85</v>
          </cell>
        </row>
        <row r="24">
          <cell r="C24">
            <v>0</v>
          </cell>
          <cell r="D24">
            <v>0</v>
          </cell>
        </row>
        <row r="25">
          <cell r="C25">
            <v>206</v>
          </cell>
          <cell r="D25">
            <v>14</v>
          </cell>
        </row>
        <row r="26">
          <cell r="C26">
            <v>429</v>
          </cell>
          <cell r="D26">
            <v>948</v>
          </cell>
        </row>
        <row r="27">
          <cell r="C27">
            <v>10835</v>
          </cell>
          <cell r="D27">
            <v>179</v>
          </cell>
        </row>
        <row r="28">
          <cell r="C28">
            <v>0</v>
          </cell>
          <cell r="D28">
            <v>0</v>
          </cell>
        </row>
        <row r="29">
          <cell r="C29">
            <v>5</v>
          </cell>
          <cell r="D29">
            <v>878</v>
          </cell>
        </row>
        <row r="30">
          <cell r="C30">
            <v>769</v>
          </cell>
          <cell r="D30">
            <v>0</v>
          </cell>
        </row>
        <row r="31">
          <cell r="C31">
            <v>26909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18185</v>
          </cell>
          <cell r="D33">
            <v>0</v>
          </cell>
        </row>
        <row r="34">
          <cell r="C34">
            <v>192</v>
          </cell>
          <cell r="D34">
            <v>0</v>
          </cell>
        </row>
        <row r="35">
          <cell r="C35">
            <v>48576</v>
          </cell>
          <cell r="D35">
            <v>18817</v>
          </cell>
        </row>
        <row r="36">
          <cell r="C36">
            <v>48176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201</v>
          </cell>
          <cell r="D38">
            <v>0</v>
          </cell>
        </row>
        <row r="39">
          <cell r="C39">
            <v>15711</v>
          </cell>
          <cell r="D39">
            <v>0</v>
          </cell>
        </row>
        <row r="40">
          <cell r="C40">
            <v>346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159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1666</v>
          </cell>
          <cell r="D45">
            <v>0</v>
          </cell>
        </row>
        <row r="46">
          <cell r="C46">
            <v>16586</v>
          </cell>
          <cell r="D46">
            <v>0</v>
          </cell>
        </row>
        <row r="47">
          <cell r="C47">
            <v>75914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4</v>
          </cell>
          <cell r="D49">
            <v>0</v>
          </cell>
        </row>
        <row r="50">
          <cell r="C50">
            <v>155322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1633</v>
          </cell>
          <cell r="D52">
            <v>0</v>
          </cell>
        </row>
        <row r="53">
          <cell r="C53">
            <v>49</v>
          </cell>
          <cell r="D53">
            <v>174</v>
          </cell>
        </row>
        <row r="54">
          <cell r="C54">
            <v>738</v>
          </cell>
          <cell r="D54">
            <v>0</v>
          </cell>
        </row>
        <row r="55">
          <cell r="C55">
            <v>13</v>
          </cell>
          <cell r="D55">
            <v>0</v>
          </cell>
        </row>
        <row r="56">
          <cell r="C56">
            <v>257</v>
          </cell>
          <cell r="D56">
            <v>0</v>
          </cell>
        </row>
        <row r="58">
          <cell r="C58">
            <v>0</v>
          </cell>
          <cell r="D58">
            <v>0</v>
          </cell>
        </row>
        <row r="62">
          <cell r="C62">
            <v>2270</v>
          </cell>
          <cell r="D62">
            <v>0</v>
          </cell>
        </row>
        <row r="63">
          <cell r="C63">
            <v>4059</v>
          </cell>
          <cell r="D63">
            <v>406</v>
          </cell>
        </row>
        <row r="65">
          <cell r="C65">
            <v>0</v>
          </cell>
          <cell r="D65">
            <v>0</v>
          </cell>
        </row>
        <row r="66">
          <cell r="C66">
            <v>2595</v>
          </cell>
          <cell r="D66">
            <v>107</v>
          </cell>
        </row>
        <row r="67">
          <cell r="C67">
            <v>1669</v>
          </cell>
          <cell r="D67">
            <v>202</v>
          </cell>
        </row>
        <row r="68">
          <cell r="C68">
            <v>3056</v>
          </cell>
          <cell r="D68">
            <v>192</v>
          </cell>
        </row>
        <row r="69">
          <cell r="C69">
            <v>2896</v>
          </cell>
          <cell r="D69">
            <v>0</v>
          </cell>
        </row>
        <row r="70">
          <cell r="C70">
            <v>977</v>
          </cell>
          <cell r="D70">
            <v>0</v>
          </cell>
        </row>
        <row r="71">
          <cell r="C71">
            <v>3481</v>
          </cell>
          <cell r="D71">
            <v>0</v>
          </cell>
        </row>
        <row r="74">
          <cell r="C74">
            <v>143</v>
          </cell>
          <cell r="D74">
            <v>100</v>
          </cell>
        </row>
        <row r="75">
          <cell r="C75">
            <v>34578</v>
          </cell>
          <cell r="D75">
            <v>0</v>
          </cell>
        </row>
        <row r="76">
          <cell r="C76">
            <v>14</v>
          </cell>
          <cell r="D76">
            <v>0</v>
          </cell>
        </row>
        <row r="77">
          <cell r="C77">
            <v>1360</v>
          </cell>
          <cell r="D77">
            <v>151</v>
          </cell>
        </row>
        <row r="78">
          <cell r="C78">
            <v>312</v>
          </cell>
          <cell r="D78">
            <v>30</v>
          </cell>
        </row>
        <row r="79">
          <cell r="C79">
            <v>30588</v>
          </cell>
          <cell r="D79">
            <v>101</v>
          </cell>
        </row>
        <row r="80">
          <cell r="C80">
            <v>16.3</v>
          </cell>
          <cell r="D80">
            <v>0</v>
          </cell>
        </row>
        <row r="83">
          <cell r="C83">
            <v>44198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36085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69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10829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8">
          <cell r="E98">
            <v>23394.615384615383</v>
          </cell>
        </row>
      </sheetData>
      <sheetData sheetId="15">
        <row r="12">
          <cell r="C12">
            <v>1710</v>
          </cell>
          <cell r="D12">
            <v>1341</v>
          </cell>
        </row>
        <row r="13">
          <cell r="C13">
            <v>5</v>
          </cell>
          <cell r="D13">
            <v>0</v>
          </cell>
        </row>
        <row r="14">
          <cell r="C14">
            <v>13537</v>
          </cell>
          <cell r="D14">
            <v>15</v>
          </cell>
        </row>
        <row r="15">
          <cell r="C15">
            <v>308</v>
          </cell>
          <cell r="D15">
            <v>100</v>
          </cell>
        </row>
        <row r="16">
          <cell r="C16">
            <v>171</v>
          </cell>
          <cell r="D16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130</v>
          </cell>
          <cell r="D20">
            <v>36</v>
          </cell>
        </row>
        <row r="21">
          <cell r="C21">
            <v>36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4350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263</v>
          </cell>
          <cell r="D25">
            <v>189</v>
          </cell>
        </row>
        <row r="26">
          <cell r="C26">
            <v>453</v>
          </cell>
          <cell r="D26">
            <v>1665</v>
          </cell>
        </row>
        <row r="27">
          <cell r="C27">
            <v>36006</v>
          </cell>
          <cell r="D27">
            <v>1565</v>
          </cell>
        </row>
        <row r="28">
          <cell r="C28">
            <v>0</v>
          </cell>
          <cell r="D28">
            <v>0</v>
          </cell>
        </row>
        <row r="29">
          <cell r="C29">
            <v>460</v>
          </cell>
          <cell r="D29">
            <v>878</v>
          </cell>
        </row>
        <row r="30">
          <cell r="C30">
            <v>884</v>
          </cell>
          <cell r="D30">
            <v>0</v>
          </cell>
        </row>
        <row r="31">
          <cell r="C31">
            <v>31304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25435</v>
          </cell>
          <cell r="D33">
            <v>388</v>
          </cell>
        </row>
        <row r="34">
          <cell r="C34">
            <v>608</v>
          </cell>
          <cell r="D34">
            <v>0</v>
          </cell>
        </row>
        <row r="35">
          <cell r="C35">
            <v>61034</v>
          </cell>
          <cell r="D35">
            <v>91928</v>
          </cell>
        </row>
        <row r="36">
          <cell r="C36">
            <v>43176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1484</v>
          </cell>
          <cell r="D38">
            <v>0</v>
          </cell>
        </row>
        <row r="39">
          <cell r="C39">
            <v>9724</v>
          </cell>
          <cell r="D39">
            <v>0</v>
          </cell>
        </row>
        <row r="40">
          <cell r="C40">
            <v>158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66</v>
          </cell>
          <cell r="D42">
            <v>0</v>
          </cell>
        </row>
        <row r="43">
          <cell r="C43">
            <v>124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1800</v>
          </cell>
          <cell r="D45">
            <v>0</v>
          </cell>
        </row>
        <row r="46">
          <cell r="C46">
            <v>14153</v>
          </cell>
          <cell r="D46">
            <v>0</v>
          </cell>
        </row>
        <row r="47">
          <cell r="C47">
            <v>49005</v>
          </cell>
          <cell r="D47">
            <v>0</v>
          </cell>
        </row>
        <row r="48">
          <cell r="C48">
            <v>7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64442</v>
          </cell>
          <cell r="D50">
            <v>0</v>
          </cell>
        </row>
        <row r="51">
          <cell r="C51">
            <v>7244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82</v>
          </cell>
          <cell r="D53">
            <v>42</v>
          </cell>
        </row>
        <row r="54">
          <cell r="C54">
            <v>363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257</v>
          </cell>
          <cell r="D56">
            <v>0</v>
          </cell>
        </row>
        <row r="58">
          <cell r="C58">
            <v>0</v>
          </cell>
          <cell r="D58">
            <v>0</v>
          </cell>
        </row>
        <row r="62">
          <cell r="C62">
            <v>2270</v>
          </cell>
          <cell r="D62">
            <v>0</v>
          </cell>
        </row>
        <row r="63">
          <cell r="C63">
            <v>3623</v>
          </cell>
          <cell r="D63">
            <v>1135</v>
          </cell>
        </row>
        <row r="65">
          <cell r="C65">
            <v>0</v>
          </cell>
          <cell r="D65">
            <v>0</v>
          </cell>
        </row>
        <row r="66">
          <cell r="C66">
            <v>6062</v>
          </cell>
          <cell r="D66">
            <v>491</v>
          </cell>
        </row>
        <row r="67">
          <cell r="C67">
            <v>5203</v>
          </cell>
          <cell r="D67">
            <v>391</v>
          </cell>
        </row>
        <row r="68">
          <cell r="C68">
            <v>5473</v>
          </cell>
          <cell r="D68">
            <v>545</v>
          </cell>
        </row>
        <row r="69">
          <cell r="C69">
            <v>5240</v>
          </cell>
          <cell r="D69">
            <v>440</v>
          </cell>
        </row>
        <row r="70">
          <cell r="C70">
            <v>410</v>
          </cell>
          <cell r="D70">
            <v>108</v>
          </cell>
        </row>
        <row r="71">
          <cell r="C71">
            <v>1578</v>
          </cell>
          <cell r="D71">
            <v>259</v>
          </cell>
        </row>
        <row r="74">
          <cell r="C74">
            <v>655</v>
          </cell>
          <cell r="D74">
            <v>151</v>
          </cell>
        </row>
        <row r="75">
          <cell r="C75">
            <v>35239</v>
          </cell>
          <cell r="D75">
            <v>1917</v>
          </cell>
        </row>
        <row r="76">
          <cell r="C76">
            <v>14</v>
          </cell>
          <cell r="D76">
            <v>0</v>
          </cell>
        </row>
        <row r="77">
          <cell r="C77">
            <v>1952</v>
          </cell>
          <cell r="D77">
            <v>106</v>
          </cell>
        </row>
        <row r="78">
          <cell r="C78">
            <v>2553</v>
          </cell>
          <cell r="D78">
            <v>64</v>
          </cell>
        </row>
        <row r="79">
          <cell r="C79">
            <v>62017</v>
          </cell>
          <cell r="D79">
            <v>462</v>
          </cell>
        </row>
        <row r="80">
          <cell r="C80">
            <v>0</v>
          </cell>
          <cell r="D80">
            <v>0</v>
          </cell>
        </row>
        <row r="83">
          <cell r="C83">
            <v>23352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36372</v>
          </cell>
          <cell r="D87">
            <v>100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72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13540</v>
          </cell>
          <cell r="D93">
            <v>0</v>
          </cell>
        </row>
        <row r="94">
          <cell r="C94">
            <v>49</v>
          </cell>
          <cell r="D94">
            <v>0</v>
          </cell>
        </row>
        <row r="98">
          <cell r="E98">
            <v>65750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view="pageBreakPreview" zoomScale="115" zoomScaleNormal="75" zoomScaleSheetLayoutView="115" zoomScalePageLayoutView="0" workbookViewId="0" topLeftCell="A1">
      <selection activeCell="J17" sqref="J17"/>
    </sheetView>
  </sheetViews>
  <sheetFormatPr defaultColWidth="11.421875" defaultRowHeight="12.75"/>
  <cols>
    <col min="2" max="2" width="17.421875" style="0" bestFit="1" customWidth="1"/>
    <col min="3" max="3" width="11.7109375" style="0" customWidth="1"/>
    <col min="4" max="4" width="22.28125" style="0" bestFit="1" customWidth="1"/>
    <col min="5" max="5" width="12.140625" style="0" bestFit="1" customWidth="1"/>
    <col min="6" max="6" width="10.421875" style="0" customWidth="1"/>
    <col min="7" max="7" width="8.28125" style="0" customWidth="1"/>
    <col min="10" max="10" width="13.28125" style="0" customWidth="1"/>
    <col min="11" max="11" width="8.00390625" style="0" customWidth="1"/>
  </cols>
  <sheetData>
    <row r="1" spans="1:2" ht="18">
      <c r="A1" s="235"/>
      <c r="B1" s="21"/>
    </row>
    <row r="2" ht="18">
      <c r="B2" s="21"/>
    </row>
    <row r="3" spans="1:8" ht="18">
      <c r="A3" s="199"/>
      <c r="B3" s="325" t="s">
        <v>78</v>
      </c>
      <c r="C3" s="325"/>
      <c r="D3" s="325"/>
      <c r="E3" s="325"/>
      <c r="F3" s="325"/>
      <c r="G3" s="325"/>
      <c r="H3" s="325"/>
    </row>
    <row r="4" spans="1:8" ht="18">
      <c r="A4" s="199"/>
      <c r="B4" s="14" t="s">
        <v>79</v>
      </c>
      <c r="C4" s="14"/>
      <c r="D4" s="14"/>
      <c r="E4" s="14"/>
      <c r="F4" s="14"/>
      <c r="G4" s="14"/>
      <c r="H4" s="14"/>
    </row>
    <row r="5" spans="1:8" ht="18">
      <c r="A5" s="199"/>
      <c r="B5" s="200"/>
      <c r="C5" s="200"/>
      <c r="D5" s="200"/>
      <c r="E5" s="200"/>
      <c r="F5" s="200"/>
      <c r="G5" s="200"/>
      <c r="H5" s="200"/>
    </row>
    <row r="6" spans="1:8" ht="12.75">
      <c r="A6" s="199"/>
      <c r="B6" s="199"/>
      <c r="C6" s="199"/>
      <c r="D6" s="199"/>
      <c r="E6" s="199"/>
      <c r="F6" s="199"/>
      <c r="G6" s="199"/>
      <c r="H6" s="199"/>
    </row>
    <row r="7" spans="2:13" ht="14.25" customHeight="1">
      <c r="B7" s="332" t="s">
        <v>8</v>
      </c>
      <c r="C7" s="332" t="s">
        <v>9</v>
      </c>
      <c r="D7" s="332" t="s">
        <v>10</v>
      </c>
      <c r="E7" s="332" t="s">
        <v>2</v>
      </c>
      <c r="F7" s="332" t="s">
        <v>11</v>
      </c>
      <c r="G7" s="332"/>
      <c r="M7" s="43">
        <v>480.16</v>
      </c>
    </row>
    <row r="8" spans="2:13" ht="30.75" customHeight="1" thickBot="1">
      <c r="B8" s="333"/>
      <c r="C8" s="333"/>
      <c r="D8" s="333"/>
      <c r="E8" s="333"/>
      <c r="F8" s="132" t="s">
        <v>12</v>
      </c>
      <c r="G8" s="132" t="s">
        <v>13</v>
      </c>
      <c r="M8">
        <v>393.74</v>
      </c>
    </row>
    <row r="9" spans="2:7" ht="12.75">
      <c r="B9" s="88" t="s">
        <v>14</v>
      </c>
      <c r="C9" s="89">
        <f>'Resumen Anual'!E56</f>
        <v>1746129.66045</v>
      </c>
      <c r="D9" s="89">
        <f>'Resumen Anual'!E14</f>
        <v>35280</v>
      </c>
      <c r="E9" s="90">
        <f>C9+D9</f>
        <v>1781409.66045</v>
      </c>
      <c r="F9" s="91">
        <f>C9/E9</f>
        <v>0.9801954593694704</v>
      </c>
      <c r="G9" s="92">
        <f>D9/E9</f>
        <v>0.01980454063052962</v>
      </c>
    </row>
    <row r="10" spans="2:14" ht="12.75">
      <c r="B10" s="93" t="s">
        <v>15</v>
      </c>
      <c r="C10" s="22">
        <f>'Resumen Anual'!E92</f>
        <v>470270</v>
      </c>
      <c r="D10" s="22"/>
      <c r="E10" s="23">
        <f>C10+D10</f>
        <v>470270</v>
      </c>
      <c r="F10" s="24">
        <f>C10/E10</f>
        <v>1</v>
      </c>
      <c r="G10" s="94">
        <f>D10/E10</f>
        <v>0</v>
      </c>
      <c r="M10" t="s">
        <v>29</v>
      </c>
      <c r="N10" s="44">
        <f>(M7-M8)/M8</f>
        <v>0.21948493930004576</v>
      </c>
    </row>
    <row r="11" spans="2:7" ht="12.75">
      <c r="B11" s="95" t="s">
        <v>16</v>
      </c>
      <c r="C11" s="86">
        <f>'Resumen Anual'!E78</f>
        <v>251021.2</v>
      </c>
      <c r="D11" s="86">
        <f>'Resumen Anual'!E69</f>
        <v>86343</v>
      </c>
      <c r="E11" s="8">
        <f>C11+D11</f>
        <v>337364.2</v>
      </c>
      <c r="F11" s="87">
        <f>C11/E11</f>
        <v>0.7440659085937393</v>
      </c>
      <c r="G11" s="96">
        <f>D11/E11</f>
        <v>0.25593409140626067</v>
      </c>
    </row>
    <row r="12" spans="2:14" ht="13.5" thickBot="1">
      <c r="B12" s="97" t="s">
        <v>2</v>
      </c>
      <c r="C12" s="98">
        <f>SUM(C9:C11)</f>
        <v>2467420.8604500005</v>
      </c>
      <c r="D12" s="98">
        <f>SUM(D9:D11)</f>
        <v>121623</v>
      </c>
      <c r="E12" s="99">
        <f>SUM(E9:E11)</f>
        <v>2589043.8604500005</v>
      </c>
      <c r="F12" s="326"/>
      <c r="G12" s="327"/>
      <c r="M12" t="s">
        <v>30</v>
      </c>
      <c r="N12">
        <v>480.16</v>
      </c>
    </row>
    <row r="13" spans="2:14" ht="13.5" thickBot="1">
      <c r="B13" s="26"/>
      <c r="C13" s="27"/>
      <c r="D13" s="27"/>
      <c r="E13" s="27"/>
      <c r="F13" s="27"/>
      <c r="G13" s="26"/>
      <c r="M13" t="s">
        <v>31</v>
      </c>
      <c r="N13" s="46">
        <v>629</v>
      </c>
    </row>
    <row r="14" spans="2:7" ht="15" thickBot="1">
      <c r="B14" s="328" t="s">
        <v>33</v>
      </c>
      <c r="C14" s="329"/>
      <c r="D14" s="329"/>
      <c r="E14" s="100">
        <f>'Resumen Anual'!E95</f>
        <v>149881.2093018218</v>
      </c>
      <c r="F14" s="26"/>
      <c r="G14" s="26"/>
    </row>
    <row r="15" spans="2:14" ht="13.5" thickBot="1">
      <c r="B15" s="26"/>
      <c r="C15" s="26"/>
      <c r="D15" s="26"/>
      <c r="E15" s="26"/>
      <c r="F15" s="26"/>
      <c r="G15" s="26"/>
      <c r="M15" t="s">
        <v>32</v>
      </c>
      <c r="N15" s="47">
        <f>(N13-N12)/N12</f>
        <v>0.30998000666444514</v>
      </c>
    </row>
    <row r="16" spans="2:7" ht="13.5" thickBot="1">
      <c r="B16" s="330" t="s">
        <v>170</v>
      </c>
      <c r="C16" s="331"/>
      <c r="D16" s="331"/>
      <c r="E16" s="100">
        <f>E12+E14</f>
        <v>2738925.0697518224</v>
      </c>
      <c r="F16" s="26"/>
      <c r="G16" s="26"/>
    </row>
    <row r="17" ht="13.5">
      <c r="B17" s="101" t="s">
        <v>77</v>
      </c>
    </row>
    <row r="18" ht="12.75">
      <c r="I18" s="44"/>
    </row>
  </sheetData>
  <sheetProtection/>
  <mergeCells count="9">
    <mergeCell ref="B3:H3"/>
    <mergeCell ref="F12:G12"/>
    <mergeCell ref="B14:D14"/>
    <mergeCell ref="B16:D16"/>
    <mergeCell ref="F7:G7"/>
    <mergeCell ref="E7:E8"/>
    <mergeCell ref="D7:D8"/>
    <mergeCell ref="C7:C8"/>
    <mergeCell ref="B7:B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6"/>
  <sheetViews>
    <sheetView showGridLines="0" view="pageBreakPreview" zoomScaleNormal="75" zoomScaleSheetLayoutView="100" zoomScalePageLayoutView="0" workbookViewId="0" topLeftCell="A51">
      <selection activeCell="L72" sqref="L72"/>
    </sheetView>
  </sheetViews>
  <sheetFormatPr defaultColWidth="11.421875" defaultRowHeight="12.75"/>
  <cols>
    <col min="2" max="2" width="6.421875" style="0" customWidth="1"/>
    <col min="3" max="3" width="62.140625" style="0" customWidth="1"/>
    <col min="4" max="4" width="13.8515625" style="0" bestFit="1" customWidth="1"/>
    <col min="5" max="5" width="12.8515625" style="0" bestFit="1" customWidth="1"/>
    <col min="6" max="6" width="13.8515625" style="0" bestFit="1" customWidth="1"/>
  </cols>
  <sheetData>
    <row r="1" spans="2:10" ht="38.25" customHeight="1">
      <c r="B1" s="235"/>
      <c r="I1" s="28" t="str">
        <f>D8</f>
        <v>Inversiones eléctricas</v>
      </c>
      <c r="J1" s="28" t="str">
        <f>E8</f>
        <v>Inversiones no eléctricas</v>
      </c>
    </row>
    <row r="2" spans="9:10" ht="12.75">
      <c r="I2" s="28"/>
      <c r="J2" s="28"/>
    </row>
    <row r="3" spans="2:10" ht="15.75">
      <c r="B3" s="15" t="s">
        <v>171</v>
      </c>
      <c r="C3" s="15"/>
      <c r="D3" s="15"/>
      <c r="E3" s="15"/>
      <c r="F3" s="372"/>
      <c r="H3" s="20" t="s">
        <v>14</v>
      </c>
      <c r="I3" s="18">
        <f>D49</f>
        <v>1587559.66045</v>
      </c>
      <c r="J3" s="18">
        <f>E49</f>
        <v>158570</v>
      </c>
    </row>
    <row r="4" spans="2:10" ht="15.75">
      <c r="B4" s="15"/>
      <c r="C4" s="15"/>
      <c r="D4" s="15"/>
      <c r="E4" s="15"/>
      <c r="F4" s="372"/>
      <c r="H4" s="20" t="s">
        <v>15</v>
      </c>
      <c r="I4" s="18">
        <f>D66</f>
        <v>454561</v>
      </c>
      <c r="J4" s="18">
        <f>E66</f>
        <v>15709</v>
      </c>
    </row>
    <row r="5" spans="2:10" ht="15.75">
      <c r="B5" s="337"/>
      <c r="C5" s="337"/>
      <c r="D5" s="15"/>
      <c r="E5" s="15"/>
      <c r="F5" s="372"/>
      <c r="H5" s="20" t="s">
        <v>16</v>
      </c>
      <c r="I5" s="18">
        <f>D82</f>
        <v>243417.7</v>
      </c>
      <c r="J5" s="18">
        <f>E82</f>
        <v>7603.5</v>
      </c>
    </row>
    <row r="6" spans="2:6" ht="15.75">
      <c r="B6" s="15" t="s">
        <v>147</v>
      </c>
      <c r="C6" s="15"/>
      <c r="D6" s="15"/>
      <c r="E6" s="15"/>
      <c r="F6" s="372"/>
    </row>
    <row r="7" spans="2:6" ht="15">
      <c r="B7" s="372"/>
      <c r="C7" s="372"/>
      <c r="D7" s="372"/>
      <c r="E7" s="372"/>
      <c r="F7" s="372"/>
    </row>
    <row r="8" spans="2:6" ht="25.5">
      <c r="B8" s="324" t="s">
        <v>0</v>
      </c>
      <c r="C8" s="324" t="s">
        <v>1</v>
      </c>
      <c r="D8" s="324" t="s">
        <v>20</v>
      </c>
      <c r="E8" s="324" t="s">
        <v>21</v>
      </c>
      <c r="F8" s="324" t="s">
        <v>2</v>
      </c>
    </row>
    <row r="9" spans="2:6" ht="12.75">
      <c r="B9" s="48">
        <v>1</v>
      </c>
      <c r="C9" s="380" t="s">
        <v>112</v>
      </c>
      <c r="D9" s="197">
        <v>0</v>
      </c>
      <c r="E9" s="198">
        <v>0</v>
      </c>
      <c r="F9" s="195">
        <v>0</v>
      </c>
    </row>
    <row r="10" spans="2:6" ht="12.75">
      <c r="B10" s="32">
        <f>B9+1</f>
        <v>2</v>
      </c>
      <c r="C10" s="381" t="s">
        <v>36</v>
      </c>
      <c r="D10" s="356">
        <v>130</v>
      </c>
      <c r="E10" s="357">
        <v>36</v>
      </c>
      <c r="F10" s="195">
        <v>166</v>
      </c>
    </row>
    <row r="11" spans="2:6" ht="12.75">
      <c r="B11" s="32">
        <f aca="true" t="shared" si="0" ref="B11:B48">B10+1</f>
        <v>3</v>
      </c>
      <c r="C11" s="382" t="s">
        <v>113</v>
      </c>
      <c r="D11" s="356">
        <v>468</v>
      </c>
      <c r="E11" s="358">
        <v>9</v>
      </c>
      <c r="F11" s="195">
        <v>477</v>
      </c>
    </row>
    <row r="12" spans="2:6" ht="12.75">
      <c r="B12" s="32">
        <f t="shared" si="0"/>
        <v>4</v>
      </c>
      <c r="C12" s="382" t="s">
        <v>114</v>
      </c>
      <c r="D12" s="356">
        <v>0</v>
      </c>
      <c r="E12" s="358">
        <v>0</v>
      </c>
      <c r="F12" s="195">
        <v>0</v>
      </c>
    </row>
    <row r="13" spans="2:6" ht="12.75">
      <c r="B13" s="32">
        <f t="shared" si="0"/>
        <v>5</v>
      </c>
      <c r="C13" s="382" t="s">
        <v>115</v>
      </c>
      <c r="D13" s="356">
        <v>4561</v>
      </c>
      <c r="E13" s="358">
        <v>148</v>
      </c>
      <c r="F13" s="195">
        <v>4709</v>
      </c>
    </row>
    <row r="14" spans="2:6" ht="12.75">
      <c r="B14" s="32">
        <f t="shared" si="0"/>
        <v>6</v>
      </c>
      <c r="C14" s="382" t="s">
        <v>116</v>
      </c>
      <c r="D14" s="356">
        <v>200</v>
      </c>
      <c r="E14" s="358">
        <v>0</v>
      </c>
      <c r="F14" s="195">
        <v>200</v>
      </c>
    </row>
    <row r="15" spans="2:6" ht="12.75">
      <c r="B15" s="32">
        <f t="shared" si="0"/>
        <v>7</v>
      </c>
      <c r="C15" s="382" t="s">
        <v>117</v>
      </c>
      <c r="D15" s="356">
        <v>470.3</v>
      </c>
      <c r="E15" s="358">
        <v>203</v>
      </c>
      <c r="F15" s="195">
        <v>673.3</v>
      </c>
    </row>
    <row r="16" spans="2:6" ht="12.75">
      <c r="B16" s="32">
        <f t="shared" si="0"/>
        <v>8</v>
      </c>
      <c r="C16" s="382" t="s">
        <v>37</v>
      </c>
      <c r="D16" s="356">
        <v>1656</v>
      </c>
      <c r="E16" s="358">
        <v>3195</v>
      </c>
      <c r="F16" s="195">
        <v>4851</v>
      </c>
    </row>
    <row r="17" spans="2:6" ht="12.75">
      <c r="B17" s="32">
        <f t="shared" si="0"/>
        <v>9</v>
      </c>
      <c r="C17" s="382" t="s">
        <v>4</v>
      </c>
      <c r="D17" s="356">
        <v>59654</v>
      </c>
      <c r="E17" s="358">
        <v>2284</v>
      </c>
      <c r="F17" s="195">
        <v>61938</v>
      </c>
    </row>
    <row r="18" spans="2:6" ht="12.75">
      <c r="B18" s="32">
        <f t="shared" si="0"/>
        <v>10</v>
      </c>
      <c r="C18" s="382" t="s">
        <v>118</v>
      </c>
      <c r="D18" s="356">
        <v>750</v>
      </c>
      <c r="E18" s="358">
        <v>0</v>
      </c>
      <c r="F18" s="195">
        <v>750</v>
      </c>
    </row>
    <row r="19" spans="2:6" ht="12.75">
      <c r="B19" s="32">
        <f t="shared" si="0"/>
        <v>11</v>
      </c>
      <c r="C19" s="382" t="s">
        <v>38</v>
      </c>
      <c r="D19" s="356">
        <v>695</v>
      </c>
      <c r="E19" s="358">
        <v>1756</v>
      </c>
      <c r="F19" s="195">
        <v>2451</v>
      </c>
    </row>
    <row r="20" spans="2:6" ht="12.75">
      <c r="B20" s="32">
        <f t="shared" si="0"/>
        <v>12</v>
      </c>
      <c r="C20" s="382" t="s">
        <v>119</v>
      </c>
      <c r="D20" s="356">
        <v>2842</v>
      </c>
      <c r="E20" s="358">
        <v>18</v>
      </c>
      <c r="F20" s="195">
        <v>2860</v>
      </c>
    </row>
    <row r="21" spans="2:6" ht="12.75">
      <c r="B21" s="32">
        <f t="shared" si="0"/>
        <v>13</v>
      </c>
      <c r="C21" s="382" t="s">
        <v>39</v>
      </c>
      <c r="D21" s="356">
        <v>127994</v>
      </c>
      <c r="E21" s="358">
        <v>0</v>
      </c>
      <c r="F21" s="195">
        <v>127994</v>
      </c>
    </row>
    <row r="22" spans="2:6" ht="12.75">
      <c r="B22" s="32">
        <f t="shared" si="0"/>
        <v>14</v>
      </c>
      <c r="C22" s="382" t="s">
        <v>40</v>
      </c>
      <c r="D22" s="356">
        <v>0</v>
      </c>
      <c r="E22" s="358">
        <v>0</v>
      </c>
      <c r="F22" s="195">
        <v>0</v>
      </c>
    </row>
    <row r="23" spans="2:6" ht="12.75">
      <c r="B23" s="32">
        <f t="shared" si="0"/>
        <v>15</v>
      </c>
      <c r="C23" s="382" t="s">
        <v>120</v>
      </c>
      <c r="D23" s="356">
        <v>48140</v>
      </c>
      <c r="E23" s="358">
        <v>393</v>
      </c>
      <c r="F23" s="195">
        <v>48533</v>
      </c>
    </row>
    <row r="24" spans="2:6" ht="12.75">
      <c r="B24" s="32">
        <f t="shared" si="0"/>
        <v>16</v>
      </c>
      <c r="C24" s="382" t="s">
        <v>41</v>
      </c>
      <c r="D24" s="356">
        <v>992</v>
      </c>
      <c r="E24" s="358">
        <v>0</v>
      </c>
      <c r="F24" s="195">
        <v>992</v>
      </c>
    </row>
    <row r="25" spans="2:6" ht="12.75">
      <c r="B25" s="32">
        <f t="shared" si="0"/>
        <v>17</v>
      </c>
      <c r="C25" s="382" t="s">
        <v>121</v>
      </c>
      <c r="D25" s="356">
        <v>340350</v>
      </c>
      <c r="E25" s="358">
        <v>150224</v>
      </c>
      <c r="F25" s="195">
        <v>490574</v>
      </c>
    </row>
    <row r="26" spans="2:6" ht="12.75">
      <c r="B26" s="32">
        <f t="shared" si="0"/>
        <v>18</v>
      </c>
      <c r="C26" s="382" t="s">
        <v>42</v>
      </c>
      <c r="D26" s="356">
        <v>195512</v>
      </c>
      <c r="E26" s="358">
        <v>0</v>
      </c>
      <c r="F26" s="195">
        <v>195512</v>
      </c>
    </row>
    <row r="27" spans="2:6" ht="12.75">
      <c r="B27" s="32">
        <f t="shared" si="0"/>
        <v>19</v>
      </c>
      <c r="C27" s="382" t="s">
        <v>122</v>
      </c>
      <c r="D27" s="356">
        <v>0</v>
      </c>
      <c r="E27" s="358">
        <v>0</v>
      </c>
      <c r="F27" s="195">
        <v>0</v>
      </c>
    </row>
    <row r="28" spans="2:6" ht="12.75">
      <c r="B28" s="32">
        <f t="shared" si="0"/>
        <v>20</v>
      </c>
      <c r="C28" s="382" t="s">
        <v>123</v>
      </c>
      <c r="D28" s="356">
        <v>6547.36045</v>
      </c>
      <c r="E28" s="358">
        <v>0</v>
      </c>
      <c r="F28" s="195">
        <v>6547.36045</v>
      </c>
    </row>
    <row r="29" spans="2:6" ht="12.75">
      <c r="B29" s="32">
        <f t="shared" si="0"/>
        <v>21</v>
      </c>
      <c r="C29" s="382" t="s">
        <v>43</v>
      </c>
      <c r="D29" s="356">
        <v>59670</v>
      </c>
      <c r="E29" s="358">
        <v>0</v>
      </c>
      <c r="F29" s="195">
        <v>59670</v>
      </c>
    </row>
    <row r="30" spans="2:6" ht="12.75">
      <c r="B30" s="32">
        <f t="shared" si="0"/>
        <v>22</v>
      </c>
      <c r="C30" s="382" t="s">
        <v>124</v>
      </c>
      <c r="D30" s="356">
        <v>1057</v>
      </c>
      <c r="E30" s="358">
        <v>0</v>
      </c>
      <c r="F30" s="195">
        <v>1057</v>
      </c>
    </row>
    <row r="31" spans="2:6" ht="12.75">
      <c r="B31" s="32">
        <f t="shared" si="0"/>
        <v>23</v>
      </c>
      <c r="C31" s="382" t="s">
        <v>125</v>
      </c>
      <c r="D31" s="356">
        <v>0</v>
      </c>
      <c r="E31" s="358">
        <v>0</v>
      </c>
      <c r="F31" s="195">
        <v>0</v>
      </c>
    </row>
    <row r="32" spans="2:6" ht="12.75">
      <c r="B32" s="32">
        <f t="shared" si="0"/>
        <v>24</v>
      </c>
      <c r="C32" s="382" t="s">
        <v>126</v>
      </c>
      <c r="D32" s="356">
        <v>101</v>
      </c>
      <c r="E32" s="358">
        <v>0</v>
      </c>
      <c r="F32" s="195">
        <v>101</v>
      </c>
    </row>
    <row r="33" spans="2:6" ht="12.75">
      <c r="B33" s="32">
        <f t="shared" si="0"/>
        <v>25</v>
      </c>
      <c r="C33" s="382" t="s">
        <v>127</v>
      </c>
      <c r="D33" s="356">
        <v>761</v>
      </c>
      <c r="E33" s="358">
        <v>0</v>
      </c>
      <c r="F33" s="195">
        <v>761</v>
      </c>
    </row>
    <row r="34" spans="2:6" ht="12.75">
      <c r="B34" s="32">
        <f t="shared" si="0"/>
        <v>26</v>
      </c>
      <c r="C34" s="382" t="s">
        <v>128</v>
      </c>
      <c r="D34" s="356">
        <v>0</v>
      </c>
      <c r="E34" s="358">
        <v>0</v>
      </c>
      <c r="F34" s="195">
        <v>0</v>
      </c>
    </row>
    <row r="35" spans="2:6" ht="12.75">
      <c r="B35" s="32">
        <f t="shared" si="0"/>
        <v>27</v>
      </c>
      <c r="C35" s="382" t="s">
        <v>44</v>
      </c>
      <c r="D35" s="356">
        <v>3570</v>
      </c>
      <c r="E35" s="358">
        <v>0</v>
      </c>
      <c r="F35" s="195">
        <v>3570</v>
      </c>
    </row>
    <row r="36" spans="2:6" ht="12.75">
      <c r="B36" s="32">
        <f t="shared" si="0"/>
        <v>28</v>
      </c>
      <c r="C36" s="382" t="s">
        <v>152</v>
      </c>
      <c r="D36" s="356">
        <v>58466</v>
      </c>
      <c r="E36" s="358">
        <v>0</v>
      </c>
      <c r="F36" s="195">
        <v>58466</v>
      </c>
    </row>
    <row r="37" spans="2:6" ht="12.75">
      <c r="B37" s="32">
        <f t="shared" si="0"/>
        <v>29</v>
      </c>
      <c r="C37" s="382" t="s">
        <v>159</v>
      </c>
      <c r="D37" s="356">
        <v>165391</v>
      </c>
      <c r="E37" s="358">
        <v>0</v>
      </c>
      <c r="F37" s="195">
        <v>165391</v>
      </c>
    </row>
    <row r="38" spans="2:6" ht="12.75">
      <c r="B38" s="32">
        <f t="shared" si="0"/>
        <v>30</v>
      </c>
      <c r="C38" s="382" t="s">
        <v>160</v>
      </c>
      <c r="D38" s="356">
        <v>28</v>
      </c>
      <c r="E38" s="358">
        <v>0</v>
      </c>
      <c r="F38" s="195">
        <v>28</v>
      </c>
    </row>
    <row r="39" spans="2:6" ht="12.75">
      <c r="B39" s="32">
        <f t="shared" si="0"/>
        <v>31</v>
      </c>
      <c r="C39" s="382" t="s">
        <v>161</v>
      </c>
      <c r="D39" s="356">
        <v>58</v>
      </c>
      <c r="E39" s="358">
        <v>0</v>
      </c>
      <c r="F39" s="195">
        <v>58</v>
      </c>
    </row>
    <row r="40" spans="2:6" ht="12.75">
      <c r="B40" s="32">
        <f t="shared" si="0"/>
        <v>32</v>
      </c>
      <c r="C40" s="382" t="s">
        <v>162</v>
      </c>
      <c r="D40" s="356">
        <v>472406</v>
      </c>
      <c r="E40" s="358">
        <v>0</v>
      </c>
      <c r="F40" s="195">
        <v>472406</v>
      </c>
    </row>
    <row r="41" spans="2:6" ht="12.75">
      <c r="B41" s="32">
        <f t="shared" si="0"/>
        <v>33</v>
      </c>
      <c r="C41" s="382" t="s">
        <v>163</v>
      </c>
      <c r="D41" s="356">
        <v>25696</v>
      </c>
      <c r="E41" s="358">
        <v>0</v>
      </c>
      <c r="F41" s="195">
        <v>25696</v>
      </c>
    </row>
    <row r="42" spans="2:6" ht="12.75">
      <c r="B42" s="32">
        <f t="shared" si="0"/>
        <v>34</v>
      </c>
      <c r="C42" s="382" t="s">
        <v>153</v>
      </c>
      <c r="D42" s="356">
        <v>4542</v>
      </c>
      <c r="E42" s="358">
        <v>0</v>
      </c>
      <c r="F42" s="195">
        <v>4542</v>
      </c>
    </row>
    <row r="43" spans="2:6" ht="12.75">
      <c r="B43" s="32">
        <f t="shared" si="0"/>
        <v>35</v>
      </c>
      <c r="C43" s="382" t="s">
        <v>154</v>
      </c>
      <c r="D43" s="356">
        <v>472</v>
      </c>
      <c r="E43" s="358">
        <v>304</v>
      </c>
      <c r="F43" s="195">
        <v>776</v>
      </c>
    </row>
    <row r="44" spans="2:6" ht="12.75">
      <c r="B44" s="32">
        <f t="shared" si="0"/>
        <v>36</v>
      </c>
      <c r="C44" s="382" t="s">
        <v>164</v>
      </c>
      <c r="D44" s="356">
        <v>2395</v>
      </c>
      <c r="E44" s="358">
        <v>0</v>
      </c>
      <c r="F44" s="195">
        <v>2395</v>
      </c>
    </row>
    <row r="45" spans="2:6" ht="12.75">
      <c r="B45" s="32">
        <f t="shared" si="0"/>
        <v>37</v>
      </c>
      <c r="C45" s="382" t="s">
        <v>155</v>
      </c>
      <c r="D45" s="356">
        <v>844</v>
      </c>
      <c r="E45" s="358">
        <v>0</v>
      </c>
      <c r="F45" s="195">
        <v>844</v>
      </c>
    </row>
    <row r="46" spans="2:6" ht="12.75">
      <c r="B46" s="32">
        <f t="shared" si="0"/>
        <v>38</v>
      </c>
      <c r="C46" s="382" t="s">
        <v>156</v>
      </c>
      <c r="D46" s="356">
        <v>941</v>
      </c>
      <c r="E46" s="358">
        <v>0</v>
      </c>
      <c r="F46" s="195">
        <v>941</v>
      </c>
    </row>
    <row r="47" spans="2:6" ht="12.75">
      <c r="B47" s="32">
        <f t="shared" si="0"/>
        <v>39</v>
      </c>
      <c r="C47" s="382" t="s">
        <v>157</v>
      </c>
      <c r="D47" s="359">
        <v>0</v>
      </c>
      <c r="E47" s="357">
        <v>0</v>
      </c>
      <c r="F47" s="195"/>
    </row>
    <row r="48" spans="2:6" ht="13.5" thickBot="1">
      <c r="B48" s="32">
        <f t="shared" si="0"/>
        <v>40</v>
      </c>
      <c r="C48" s="382" t="s">
        <v>166</v>
      </c>
      <c r="D48" s="360">
        <v>200</v>
      </c>
      <c r="E48" s="361">
        <v>0</v>
      </c>
      <c r="F48" s="196">
        <v>200</v>
      </c>
    </row>
    <row r="49" spans="2:6" ht="13.5" thickTop="1">
      <c r="B49" s="336" t="s">
        <v>2</v>
      </c>
      <c r="C49" s="336"/>
      <c r="D49" s="7">
        <f>SUM(D9:D48)</f>
        <v>1587559.66045</v>
      </c>
      <c r="E49" s="7">
        <f>SUM(E9:E48)</f>
        <v>158570</v>
      </c>
      <c r="F49" s="8">
        <f>SUM(F9:F48)</f>
        <v>1746129.66045</v>
      </c>
    </row>
    <row r="50" spans="2:6" ht="15.75">
      <c r="B50" s="373"/>
      <c r="C50" s="373"/>
      <c r="D50" s="374"/>
      <c r="E50" s="374"/>
      <c r="F50" s="374"/>
    </row>
    <row r="51" spans="2:6" ht="15.75">
      <c r="B51" s="31" t="s">
        <v>148</v>
      </c>
      <c r="C51" s="373"/>
      <c r="D51" s="374"/>
      <c r="E51" s="374"/>
      <c r="F51" s="374"/>
    </row>
    <row r="52" spans="2:7" ht="15">
      <c r="B52" s="373"/>
      <c r="C52" s="375"/>
      <c r="D52" s="376"/>
      <c r="E52" s="376"/>
      <c r="F52" s="376"/>
      <c r="G52" s="3"/>
    </row>
    <row r="53" spans="2:7" ht="25.5">
      <c r="B53" s="324" t="s">
        <v>0</v>
      </c>
      <c r="C53" s="324" t="s">
        <v>1</v>
      </c>
      <c r="D53" s="324" t="s">
        <v>20</v>
      </c>
      <c r="E53" s="324" t="s">
        <v>21</v>
      </c>
      <c r="F53" s="324" t="s">
        <v>2</v>
      </c>
      <c r="G53" s="3"/>
    </row>
    <row r="54" spans="2:7" ht="12.75">
      <c r="B54" s="42">
        <v>1</v>
      </c>
      <c r="C54" s="386" t="s">
        <v>167</v>
      </c>
      <c r="D54" s="362">
        <v>274791</v>
      </c>
      <c r="E54" s="363">
        <v>15479</v>
      </c>
      <c r="F54" s="194">
        <f aca="true" t="shared" si="1" ref="F54:F65">SUM(D54:E54)</f>
        <v>290270</v>
      </c>
      <c r="G54" s="3"/>
    </row>
    <row r="55" spans="2:7" ht="12.75">
      <c r="B55" s="45">
        <f>B54+1</f>
        <v>2</v>
      </c>
      <c r="C55" s="387" t="s">
        <v>45</v>
      </c>
      <c r="D55" s="356">
        <v>0</v>
      </c>
      <c r="E55" s="358">
        <v>0</v>
      </c>
      <c r="F55" s="195">
        <f t="shared" si="1"/>
        <v>0</v>
      </c>
      <c r="G55" s="3"/>
    </row>
    <row r="56" spans="2:6" ht="12.75">
      <c r="B56" s="45">
        <f>B55+1</f>
        <v>3</v>
      </c>
      <c r="C56" s="387" t="s">
        <v>140</v>
      </c>
      <c r="D56" s="356">
        <v>0</v>
      </c>
      <c r="E56" s="358">
        <v>0</v>
      </c>
      <c r="F56" s="195">
        <f t="shared" si="1"/>
        <v>0</v>
      </c>
    </row>
    <row r="57" spans="2:6" ht="12.75">
      <c r="B57" s="45">
        <f>B56+1</f>
        <v>4</v>
      </c>
      <c r="C57" s="387" t="s">
        <v>46</v>
      </c>
      <c r="D57" s="356">
        <v>0</v>
      </c>
      <c r="E57" s="358">
        <v>0</v>
      </c>
      <c r="F57" s="195">
        <f t="shared" si="1"/>
        <v>0</v>
      </c>
    </row>
    <row r="58" spans="2:6" ht="12.75">
      <c r="B58" s="45">
        <f>B57+1</f>
        <v>5</v>
      </c>
      <c r="C58" s="387" t="s">
        <v>141</v>
      </c>
      <c r="D58" s="356">
        <v>133321</v>
      </c>
      <c r="E58" s="358">
        <v>185</v>
      </c>
      <c r="F58" s="195">
        <f t="shared" si="1"/>
        <v>133506</v>
      </c>
    </row>
    <row r="59" spans="2:6" ht="12.75">
      <c r="B59" s="45">
        <f aca="true" t="shared" si="2" ref="B59:B65">B58+1</f>
        <v>6</v>
      </c>
      <c r="C59" s="387" t="s">
        <v>142</v>
      </c>
      <c r="D59" s="356">
        <v>0</v>
      </c>
      <c r="E59" s="358">
        <v>0</v>
      </c>
      <c r="F59" s="195">
        <f t="shared" si="1"/>
        <v>0</v>
      </c>
    </row>
    <row r="60" spans="2:6" ht="12.75">
      <c r="B60" s="45">
        <f t="shared" si="2"/>
        <v>7</v>
      </c>
      <c r="C60" s="387" t="s">
        <v>143</v>
      </c>
      <c r="D60" s="356">
        <v>5</v>
      </c>
      <c r="E60" s="358">
        <v>0</v>
      </c>
      <c r="F60" s="195">
        <f t="shared" si="1"/>
        <v>5</v>
      </c>
    </row>
    <row r="61" spans="2:6" ht="12.75">
      <c r="B61" s="45">
        <f t="shared" si="2"/>
        <v>8</v>
      </c>
      <c r="C61" s="387" t="s">
        <v>47</v>
      </c>
      <c r="D61" s="356">
        <v>141</v>
      </c>
      <c r="E61" s="358">
        <v>0</v>
      </c>
      <c r="F61" s="195">
        <f t="shared" si="1"/>
        <v>141</v>
      </c>
    </row>
    <row r="62" spans="2:6" ht="12.75">
      <c r="B62" s="45">
        <f t="shared" si="2"/>
        <v>9</v>
      </c>
      <c r="C62" s="387" t="s">
        <v>144</v>
      </c>
      <c r="D62" s="356">
        <v>0</v>
      </c>
      <c r="E62" s="358">
        <v>0</v>
      </c>
      <c r="F62" s="195">
        <f t="shared" si="1"/>
        <v>0</v>
      </c>
    </row>
    <row r="63" spans="2:6" ht="12.75">
      <c r="B63" s="45">
        <f t="shared" si="2"/>
        <v>10</v>
      </c>
      <c r="C63" s="387" t="s">
        <v>48</v>
      </c>
      <c r="D63" s="356">
        <v>0</v>
      </c>
      <c r="E63" s="358">
        <v>0</v>
      </c>
      <c r="F63" s="195">
        <f t="shared" si="1"/>
        <v>0</v>
      </c>
    </row>
    <row r="64" spans="2:6" ht="12.75">
      <c r="B64" s="45">
        <f t="shared" si="2"/>
        <v>11</v>
      </c>
      <c r="C64" s="387" t="s">
        <v>145</v>
      </c>
      <c r="D64" s="356">
        <v>46254</v>
      </c>
      <c r="E64" s="358">
        <v>45</v>
      </c>
      <c r="F64" s="195">
        <f t="shared" si="1"/>
        <v>46299</v>
      </c>
    </row>
    <row r="65" spans="2:6" ht="13.5" thickBot="1">
      <c r="B65" s="364">
        <f t="shared" si="2"/>
        <v>12</v>
      </c>
      <c r="C65" s="388" t="s">
        <v>146</v>
      </c>
      <c r="D65" s="360">
        <v>49</v>
      </c>
      <c r="E65" s="361">
        <v>0</v>
      </c>
      <c r="F65" s="196">
        <f t="shared" si="1"/>
        <v>49</v>
      </c>
    </row>
    <row r="66" spans="2:6" ht="13.5" thickTop="1">
      <c r="B66" s="334" t="s">
        <v>2</v>
      </c>
      <c r="C66" s="334"/>
      <c r="D66" s="7">
        <f>SUM(D54:D65)</f>
        <v>454561</v>
      </c>
      <c r="E66" s="7">
        <f>SUM(E54:E65)</f>
        <v>15709</v>
      </c>
      <c r="F66" s="8">
        <f>SUM(F54:F65)</f>
        <v>470270</v>
      </c>
    </row>
    <row r="67" spans="2:6" ht="15.75">
      <c r="B67" s="373"/>
      <c r="C67" s="373"/>
      <c r="D67" s="374"/>
      <c r="E67" s="374"/>
      <c r="F67" s="374"/>
    </row>
    <row r="68" spans="2:6" ht="15.75">
      <c r="B68" s="373"/>
      <c r="C68" s="373"/>
      <c r="D68" s="374"/>
      <c r="E68" s="374"/>
      <c r="F68" s="374"/>
    </row>
    <row r="69" spans="2:6" ht="15.75">
      <c r="B69" s="373"/>
      <c r="C69" s="373"/>
      <c r="D69" s="374"/>
      <c r="E69" s="374"/>
      <c r="F69" s="374"/>
    </row>
    <row r="70" spans="2:6" ht="15.75">
      <c r="B70" s="373"/>
      <c r="C70" s="373"/>
      <c r="D70" s="374"/>
      <c r="E70" s="374"/>
      <c r="F70" s="374"/>
    </row>
    <row r="71" spans="2:6" ht="15.75">
      <c r="B71" s="373"/>
      <c r="C71" s="373"/>
      <c r="D71" s="374"/>
      <c r="E71" s="374"/>
      <c r="F71" s="374"/>
    </row>
    <row r="72" spans="2:6" ht="15.75">
      <c r="B72" s="31" t="s">
        <v>149</v>
      </c>
      <c r="C72" s="373"/>
      <c r="D72" s="374"/>
      <c r="E72" s="374"/>
      <c r="F72" s="374"/>
    </row>
    <row r="73" spans="2:6" ht="15">
      <c r="B73" s="377"/>
      <c r="C73" s="375"/>
      <c r="D73" s="376"/>
      <c r="E73" s="376"/>
      <c r="F73" s="376"/>
    </row>
    <row r="74" spans="2:6" ht="25.5">
      <c r="B74" s="324" t="s">
        <v>0</v>
      </c>
      <c r="C74" s="324" t="s">
        <v>1</v>
      </c>
      <c r="D74" s="324" t="s">
        <v>20</v>
      </c>
      <c r="E74" s="324" t="s">
        <v>21</v>
      </c>
      <c r="F74" s="324" t="s">
        <v>2</v>
      </c>
    </row>
    <row r="75" spans="2:6" ht="12.75">
      <c r="B75" s="42">
        <v>1</v>
      </c>
      <c r="C75" s="386" t="s">
        <v>135</v>
      </c>
      <c r="D75" s="365">
        <v>1532</v>
      </c>
      <c r="E75" s="366">
        <v>519</v>
      </c>
      <c r="F75" s="365">
        <f aca="true" t="shared" si="3" ref="F75:F81">SUM(D75:E75)</f>
        <v>2051</v>
      </c>
    </row>
    <row r="76" spans="2:6" ht="12.75">
      <c r="B76" s="45">
        <f aca="true" t="shared" si="4" ref="B76:B81">B75+1</f>
        <v>2</v>
      </c>
      <c r="C76" s="387" t="s">
        <v>49</v>
      </c>
      <c r="D76" s="367">
        <v>106872</v>
      </c>
      <c r="E76" s="368">
        <v>5543</v>
      </c>
      <c r="F76" s="367">
        <f t="shared" si="3"/>
        <v>112415</v>
      </c>
    </row>
    <row r="77" spans="2:6" ht="12.75">
      <c r="B77" s="45">
        <f t="shared" si="4"/>
        <v>3</v>
      </c>
      <c r="C77" s="387" t="s">
        <v>136</v>
      </c>
      <c r="D77" s="367">
        <v>56</v>
      </c>
      <c r="E77" s="368">
        <v>14</v>
      </c>
      <c r="F77" s="367">
        <f t="shared" si="3"/>
        <v>70</v>
      </c>
    </row>
    <row r="78" spans="2:6" ht="12.75">
      <c r="B78" s="45">
        <f t="shared" si="4"/>
        <v>4</v>
      </c>
      <c r="C78" s="387" t="s">
        <v>137</v>
      </c>
      <c r="D78" s="367">
        <v>6566</v>
      </c>
      <c r="E78" s="368">
        <v>543</v>
      </c>
      <c r="F78" s="367">
        <f t="shared" si="3"/>
        <v>7109</v>
      </c>
    </row>
    <row r="79" spans="2:6" ht="12.75">
      <c r="B79" s="45">
        <f t="shared" si="4"/>
        <v>5</v>
      </c>
      <c r="C79" s="396" t="s">
        <v>138</v>
      </c>
      <c r="D79" s="367">
        <v>3166</v>
      </c>
      <c r="E79" s="368">
        <v>116</v>
      </c>
      <c r="F79" s="367">
        <f t="shared" si="3"/>
        <v>3282</v>
      </c>
    </row>
    <row r="80" spans="2:6" ht="12.75">
      <c r="B80" s="45">
        <f t="shared" si="4"/>
        <v>6</v>
      </c>
      <c r="C80" s="387" t="s">
        <v>50</v>
      </c>
      <c r="D80" s="367">
        <v>125190</v>
      </c>
      <c r="E80" s="368">
        <v>867</v>
      </c>
      <c r="F80" s="367">
        <f t="shared" si="3"/>
        <v>126057</v>
      </c>
    </row>
    <row r="81" spans="2:6" ht="13.5" thickBot="1">
      <c r="B81" s="364">
        <f t="shared" si="4"/>
        <v>7</v>
      </c>
      <c r="C81" s="388" t="s">
        <v>139</v>
      </c>
      <c r="D81" s="369">
        <v>35.7</v>
      </c>
      <c r="E81" s="370">
        <v>1.5</v>
      </c>
      <c r="F81" s="369">
        <f t="shared" si="3"/>
        <v>37.2</v>
      </c>
    </row>
    <row r="82" spans="2:6" ht="13.5" thickTop="1">
      <c r="B82" s="334" t="s">
        <v>2</v>
      </c>
      <c r="C82" s="334"/>
      <c r="D82" s="7">
        <f>SUM(D75:D81)</f>
        <v>243417.7</v>
      </c>
      <c r="E82" s="7">
        <f>SUM(E75:E81)</f>
        <v>7603.5</v>
      </c>
      <c r="F82" s="8">
        <f>SUM(F75:F81)</f>
        <v>251021.2</v>
      </c>
    </row>
    <row r="83" spans="2:6" ht="12.75">
      <c r="B83" s="371"/>
      <c r="C83" s="371"/>
      <c r="D83" s="371"/>
      <c r="E83" s="371"/>
      <c r="F83" s="371"/>
    </row>
    <row r="84" spans="2:6" ht="12.75">
      <c r="B84" s="395" t="s">
        <v>3</v>
      </c>
      <c r="C84" s="395"/>
      <c r="D84" s="13">
        <f>D49+D66+D82</f>
        <v>2285538.36045</v>
      </c>
      <c r="E84" s="13">
        <f>E49+E66+E82</f>
        <v>181882.5</v>
      </c>
      <c r="F84" s="13">
        <f>F49+F66+F82</f>
        <v>2467420.8604500005</v>
      </c>
    </row>
    <row r="85" spans="2:6" ht="15">
      <c r="B85" s="372"/>
      <c r="C85" s="372"/>
      <c r="D85" s="372"/>
      <c r="E85" s="372"/>
      <c r="F85" s="372"/>
    </row>
    <row r="86" spans="2:6" ht="15">
      <c r="B86" s="372"/>
      <c r="C86" s="372"/>
      <c r="D86" s="372"/>
      <c r="E86" s="372"/>
      <c r="F86" s="372"/>
    </row>
    <row r="87" spans="2:6" ht="15">
      <c r="B87" s="372"/>
      <c r="C87" s="372" t="s">
        <v>17</v>
      </c>
      <c r="D87" s="372"/>
      <c r="E87" s="372"/>
      <c r="F87" s="372"/>
    </row>
    <row r="88" spans="2:6" ht="15">
      <c r="B88" s="372"/>
      <c r="C88" s="372"/>
      <c r="D88" s="372"/>
      <c r="E88" s="372"/>
      <c r="F88" s="372"/>
    </row>
    <row r="89" spans="2:6" ht="15">
      <c r="B89" s="372"/>
      <c r="C89" s="372"/>
      <c r="D89" s="372"/>
      <c r="E89" s="372"/>
      <c r="F89" s="372"/>
    </row>
    <row r="90" spans="2:6" ht="15">
      <c r="B90" s="372"/>
      <c r="C90" s="372"/>
      <c r="D90" s="372"/>
      <c r="E90" s="372"/>
      <c r="F90" s="372"/>
    </row>
    <row r="91" spans="2:6" ht="15">
      <c r="B91" s="372"/>
      <c r="C91" s="372"/>
      <c r="D91" s="372"/>
      <c r="E91" s="372"/>
      <c r="F91" s="372"/>
    </row>
    <row r="92" spans="2:6" ht="15">
      <c r="B92" s="372"/>
      <c r="C92" s="372"/>
      <c r="D92" s="372"/>
      <c r="E92" s="372"/>
      <c r="F92" s="372"/>
    </row>
    <row r="93" spans="2:6" ht="15">
      <c r="B93" s="372"/>
      <c r="C93" s="372"/>
      <c r="D93" s="372"/>
      <c r="E93" s="372"/>
      <c r="F93" s="372"/>
    </row>
    <row r="94" spans="2:6" ht="15">
      <c r="B94" s="372"/>
      <c r="C94" s="372"/>
      <c r="D94" s="372"/>
      <c r="E94" s="372"/>
      <c r="F94" s="372"/>
    </row>
    <row r="95" spans="2:6" ht="15">
      <c r="B95" s="372"/>
      <c r="C95" s="372"/>
      <c r="D95" s="372"/>
      <c r="E95" s="372"/>
      <c r="F95" s="372"/>
    </row>
    <row r="96" spans="2:6" ht="15">
      <c r="B96" s="372"/>
      <c r="C96" s="372"/>
      <c r="D96" s="372"/>
      <c r="E96" s="372"/>
      <c r="F96" s="372"/>
    </row>
    <row r="97" spans="2:6" ht="15">
      <c r="B97" s="372"/>
      <c r="C97" s="372"/>
      <c r="D97" s="372"/>
      <c r="E97" s="372"/>
      <c r="F97" s="372"/>
    </row>
    <row r="98" spans="2:6" ht="15">
      <c r="B98" s="372"/>
      <c r="C98" s="372"/>
      <c r="D98" s="372"/>
      <c r="E98" s="372"/>
      <c r="F98" s="372"/>
    </row>
    <row r="99" spans="2:6" ht="15">
      <c r="B99" s="372"/>
      <c r="C99" s="372"/>
      <c r="D99" s="372"/>
      <c r="E99" s="372"/>
      <c r="F99" s="372"/>
    </row>
    <row r="100" spans="2:6" ht="15">
      <c r="B100" s="372"/>
      <c r="C100" s="372"/>
      <c r="D100" s="372"/>
      <c r="E100" s="372"/>
      <c r="F100" s="372"/>
    </row>
    <row r="101" spans="2:6" ht="15">
      <c r="B101" s="372"/>
      <c r="C101" s="372"/>
      <c r="D101" s="372"/>
      <c r="E101" s="372"/>
      <c r="F101" s="372"/>
    </row>
    <row r="102" spans="2:6" ht="15">
      <c r="B102" s="372"/>
      <c r="C102" s="372"/>
      <c r="D102" s="372"/>
      <c r="E102" s="372"/>
      <c r="F102" s="372"/>
    </row>
    <row r="103" spans="2:6" ht="15">
      <c r="B103" s="372"/>
      <c r="C103" s="372"/>
      <c r="D103" s="372"/>
      <c r="E103" s="372"/>
      <c r="F103" s="372"/>
    </row>
    <row r="104" spans="2:6" ht="15">
      <c r="B104" s="372"/>
      <c r="C104" s="372"/>
      <c r="D104" s="372"/>
      <c r="E104" s="372"/>
      <c r="F104" s="372"/>
    </row>
    <row r="105" spans="2:6" ht="15">
      <c r="B105" s="372"/>
      <c r="C105" s="372"/>
      <c r="D105" s="372"/>
      <c r="E105" s="372"/>
      <c r="F105" s="372"/>
    </row>
    <row r="106" spans="2:6" ht="15">
      <c r="B106" s="372"/>
      <c r="C106" s="372"/>
      <c r="D106" s="372"/>
      <c r="E106" s="372"/>
      <c r="F106" s="372"/>
    </row>
  </sheetData>
  <sheetProtection/>
  <mergeCells count="5">
    <mergeCell ref="B5:C5"/>
    <mergeCell ref="B82:C82"/>
    <mergeCell ref="B84:C84"/>
    <mergeCell ref="B49:C49"/>
    <mergeCell ref="B66:C66"/>
  </mergeCells>
  <printOptions/>
  <pageMargins left="0.7874015748031497" right="0.5905511811023623" top="0.7874015748031497" bottom="0.5905511811023623" header="0" footer="0"/>
  <pageSetup fitToHeight="2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0"/>
  <sheetViews>
    <sheetView showGridLines="0" view="pageBreakPreview" zoomScaleNormal="74" zoomScaleSheetLayoutView="100" zoomScalePageLayoutView="0" workbookViewId="0" topLeftCell="A1">
      <selection activeCell="B6" sqref="B6"/>
    </sheetView>
  </sheetViews>
  <sheetFormatPr defaultColWidth="11.421875" defaultRowHeight="12.75"/>
  <cols>
    <col min="2" max="2" width="6.00390625" style="0" customWidth="1"/>
    <col min="3" max="3" width="66.8515625" style="0" customWidth="1"/>
    <col min="4" max="4" width="14.28125" style="0" customWidth="1"/>
    <col min="5" max="5" width="20.8515625" style="0" customWidth="1"/>
    <col min="9" max="9" width="25.28125" style="0" bestFit="1" customWidth="1"/>
    <col min="10" max="10" width="28.57421875" style="0" bestFit="1" customWidth="1"/>
    <col min="11" max="11" width="12.7109375" style="0" bestFit="1" customWidth="1"/>
  </cols>
  <sheetData>
    <row r="5" spans="9:13" ht="17.25" customHeight="1">
      <c r="I5" s="28" t="str">
        <f>D11</f>
        <v>Inversiones eléctricas</v>
      </c>
      <c r="J5" s="28" t="str">
        <f>E11</f>
        <v>Inversiones no eléctricas</v>
      </c>
      <c r="M5" s="28" t="s">
        <v>2</v>
      </c>
    </row>
    <row r="6" spans="2:13" ht="15.75">
      <c r="B6" s="15" t="s">
        <v>172</v>
      </c>
      <c r="C6" s="29"/>
      <c r="D6" s="29"/>
      <c r="E6" s="29"/>
      <c r="H6" s="20" t="s">
        <v>14</v>
      </c>
      <c r="I6" s="18">
        <f>D17</f>
        <v>28642</v>
      </c>
      <c r="J6" s="18">
        <f>E17</f>
        <v>6638</v>
      </c>
      <c r="L6" s="20" t="s">
        <v>14</v>
      </c>
      <c r="M6" s="18">
        <f>F17</f>
        <v>35280</v>
      </c>
    </row>
    <row r="7" spans="2:13" ht="15.75">
      <c r="B7" s="15"/>
      <c r="C7" s="15"/>
      <c r="D7" s="29"/>
      <c r="E7" s="29"/>
      <c r="H7" s="20" t="s">
        <v>16</v>
      </c>
      <c r="I7" s="18">
        <f>D34</f>
        <v>80972</v>
      </c>
      <c r="J7" s="18">
        <f>E34</f>
        <v>5371</v>
      </c>
      <c r="L7" s="20" t="s">
        <v>16</v>
      </c>
      <c r="M7" s="18">
        <f>F34</f>
        <v>86343</v>
      </c>
    </row>
    <row r="8" spans="2:13" ht="12.75">
      <c r="B8" s="29"/>
      <c r="C8" s="29"/>
      <c r="D8" s="29"/>
      <c r="E8" s="29"/>
      <c r="H8" s="20"/>
      <c r="I8" s="18"/>
      <c r="J8" s="18"/>
      <c r="L8" s="33" t="s">
        <v>28</v>
      </c>
      <c r="M8" s="18">
        <f>F65</f>
        <v>149881.2093018218</v>
      </c>
    </row>
    <row r="9" spans="2:13" ht="12.75">
      <c r="B9" s="29" t="s">
        <v>150</v>
      </c>
      <c r="C9" s="29"/>
      <c r="D9" s="29"/>
      <c r="E9" s="29"/>
      <c r="L9" s="33"/>
      <c r="M9" s="18"/>
    </row>
    <row r="11" spans="2:6" ht="25.5">
      <c r="B11" s="324" t="s">
        <v>0</v>
      </c>
      <c r="C11" s="324" t="s">
        <v>1</v>
      </c>
      <c r="D11" s="324" t="s">
        <v>20</v>
      </c>
      <c r="E11" s="324" t="s">
        <v>21</v>
      </c>
      <c r="F11" s="324" t="s">
        <v>2</v>
      </c>
    </row>
    <row r="12" spans="2:6" ht="12.75">
      <c r="B12" s="42">
        <v>1</v>
      </c>
      <c r="C12" s="398" t="s">
        <v>51</v>
      </c>
      <c r="D12" s="365">
        <v>4881</v>
      </c>
      <c r="E12" s="399">
        <v>3755</v>
      </c>
      <c r="F12" s="57">
        <f>SUM(D12:E12)</f>
        <v>8636</v>
      </c>
    </row>
    <row r="13" spans="2:6" ht="12.75">
      <c r="B13" s="45">
        <f>B12+1</f>
        <v>2</v>
      </c>
      <c r="C13" s="382" t="s">
        <v>108</v>
      </c>
      <c r="D13" s="367">
        <v>25</v>
      </c>
      <c r="E13" s="400">
        <v>0</v>
      </c>
      <c r="F13" s="23">
        <f>SUM(D13:E13)</f>
        <v>25</v>
      </c>
    </row>
    <row r="14" spans="2:6" ht="12.75">
      <c r="B14" s="45">
        <f>B13+1</f>
        <v>3</v>
      </c>
      <c r="C14" s="382" t="s">
        <v>109</v>
      </c>
      <c r="D14" s="367">
        <v>23032</v>
      </c>
      <c r="E14" s="400">
        <v>183</v>
      </c>
      <c r="F14" s="23">
        <f>SUM(D14:E14)</f>
        <v>23215</v>
      </c>
    </row>
    <row r="15" spans="2:6" ht="12.75">
      <c r="B15" s="45">
        <f>B14+1</f>
        <v>4</v>
      </c>
      <c r="C15" s="382" t="s">
        <v>110</v>
      </c>
      <c r="D15" s="367">
        <v>382</v>
      </c>
      <c r="E15" s="400">
        <v>2680</v>
      </c>
      <c r="F15" s="23">
        <f>SUM(D15:E15)</f>
        <v>3062</v>
      </c>
    </row>
    <row r="16" spans="2:6" ht="13.5" thickBot="1">
      <c r="B16" s="364">
        <f>B15+1</f>
        <v>5</v>
      </c>
      <c r="C16" s="401" t="s">
        <v>111</v>
      </c>
      <c r="D16" s="369">
        <v>322</v>
      </c>
      <c r="E16" s="402">
        <v>20</v>
      </c>
      <c r="F16" s="25">
        <f>SUM(D16:E16)</f>
        <v>342</v>
      </c>
    </row>
    <row r="17" spans="2:6" ht="13.5" thickTop="1">
      <c r="B17" s="334" t="s">
        <v>2</v>
      </c>
      <c r="C17" s="334"/>
      <c r="D17" s="7">
        <f>SUM(D12:D16)</f>
        <v>28642</v>
      </c>
      <c r="E17" s="10">
        <f>SUM(E12:E16)</f>
        <v>6638</v>
      </c>
      <c r="F17" s="8">
        <f>SUM(F12:F16)</f>
        <v>35280</v>
      </c>
    </row>
    <row r="18" spans="2:7" ht="12.75">
      <c r="B18" s="34"/>
      <c r="C18" s="34"/>
      <c r="D18" s="35"/>
      <c r="E18" s="35"/>
      <c r="F18" s="35"/>
      <c r="G18" s="26"/>
    </row>
    <row r="19" spans="2:6" ht="12.75">
      <c r="B19" s="9"/>
      <c r="C19" s="9"/>
      <c r="D19" s="2"/>
      <c r="E19" s="2"/>
      <c r="F19" s="2"/>
    </row>
    <row r="20" spans="2:6" ht="12.75">
      <c r="B20" s="36" t="s">
        <v>151</v>
      </c>
      <c r="C20" s="9"/>
      <c r="D20" s="2"/>
      <c r="E20" s="2"/>
      <c r="F20" s="2"/>
    </row>
    <row r="21" spans="2:6" ht="12.75">
      <c r="B21" s="9"/>
      <c r="C21" s="9"/>
      <c r="D21" s="2"/>
      <c r="E21" s="2"/>
      <c r="F21" s="2"/>
    </row>
    <row r="22" spans="2:6" ht="30">
      <c r="B22" s="378" t="s">
        <v>0</v>
      </c>
      <c r="C22" s="378" t="s">
        <v>1</v>
      </c>
      <c r="D22" s="378" t="s">
        <v>20</v>
      </c>
      <c r="E22" s="378" t="s">
        <v>21</v>
      </c>
      <c r="F22" s="378" t="s">
        <v>2</v>
      </c>
    </row>
    <row r="23" spans="2:6" ht="14.25">
      <c r="B23" s="383">
        <v>1</v>
      </c>
      <c r="C23" s="379" t="s">
        <v>52</v>
      </c>
      <c r="D23" s="403" t="s">
        <v>185</v>
      </c>
      <c r="E23" s="404" t="s">
        <v>185</v>
      </c>
      <c r="F23" s="389">
        <f>SUM(D23:E23)</f>
        <v>0</v>
      </c>
    </row>
    <row r="24" spans="2:6" ht="14.25">
      <c r="B24" s="383">
        <f aca="true" t="shared" si="0" ref="B24:B33">B23+1</f>
        <v>2</v>
      </c>
      <c r="C24" s="379" t="s">
        <v>53</v>
      </c>
      <c r="D24" s="390">
        <v>7329</v>
      </c>
      <c r="E24" s="391">
        <v>0</v>
      </c>
      <c r="F24" s="390">
        <f>SUM(D24:E24)</f>
        <v>7329</v>
      </c>
    </row>
    <row r="25" spans="2:6" ht="14.25">
      <c r="B25" s="383">
        <f t="shared" si="0"/>
        <v>3</v>
      </c>
      <c r="C25" s="379" t="s">
        <v>54</v>
      </c>
      <c r="D25" s="390">
        <v>13547</v>
      </c>
      <c r="E25" s="391">
        <v>1625</v>
      </c>
      <c r="F25" s="390">
        <f>SUM(D25:E25)</f>
        <v>15172</v>
      </c>
    </row>
    <row r="26" spans="2:6" ht="14.25">
      <c r="B26" s="383">
        <f t="shared" si="0"/>
        <v>4</v>
      </c>
      <c r="C26" s="379" t="s">
        <v>129</v>
      </c>
      <c r="D26" s="390">
        <v>0</v>
      </c>
      <c r="E26" s="391">
        <v>0</v>
      </c>
      <c r="F26" s="390">
        <f>D26+E26</f>
        <v>0</v>
      </c>
    </row>
    <row r="27" spans="2:6" ht="14.25">
      <c r="B27" s="383">
        <f t="shared" si="0"/>
        <v>5</v>
      </c>
      <c r="C27" s="379" t="s">
        <v>55</v>
      </c>
      <c r="D27" s="390">
        <v>0</v>
      </c>
      <c r="E27" s="391">
        <v>0</v>
      </c>
      <c r="F27" s="390">
        <f>D27+E27</f>
        <v>0</v>
      </c>
    </row>
    <row r="28" spans="2:6" ht="14.25">
      <c r="B28" s="383">
        <f t="shared" si="0"/>
        <v>6</v>
      </c>
      <c r="C28" s="379" t="s">
        <v>56</v>
      </c>
      <c r="D28" s="390">
        <v>12969</v>
      </c>
      <c r="E28" s="391">
        <v>805</v>
      </c>
      <c r="F28" s="390">
        <f>D28+E28</f>
        <v>13774</v>
      </c>
    </row>
    <row r="29" spans="2:6" ht="14.25">
      <c r="B29" s="383">
        <f t="shared" si="0"/>
        <v>7</v>
      </c>
      <c r="C29" s="379" t="s">
        <v>130</v>
      </c>
      <c r="D29" s="390">
        <v>8120</v>
      </c>
      <c r="E29" s="391">
        <v>664</v>
      </c>
      <c r="F29" s="390">
        <f>D29+E29</f>
        <v>8784</v>
      </c>
    </row>
    <row r="30" spans="2:6" ht="14.25">
      <c r="B30" s="383">
        <f t="shared" si="0"/>
        <v>8</v>
      </c>
      <c r="C30" s="379" t="s">
        <v>131</v>
      </c>
      <c r="D30" s="390">
        <v>10098</v>
      </c>
      <c r="E30" s="391">
        <v>976</v>
      </c>
      <c r="F30" s="390">
        <f>SUM(D30:E30)</f>
        <v>11074</v>
      </c>
    </row>
    <row r="31" spans="2:6" ht="14.25">
      <c r="B31" s="383">
        <f t="shared" si="0"/>
        <v>9</v>
      </c>
      <c r="C31" s="379" t="s">
        <v>132</v>
      </c>
      <c r="D31" s="390">
        <v>13747</v>
      </c>
      <c r="E31" s="391">
        <v>609</v>
      </c>
      <c r="F31" s="390">
        <f>SUM(D31:E31)</f>
        <v>14356</v>
      </c>
    </row>
    <row r="32" spans="2:6" ht="14.25">
      <c r="B32" s="383">
        <f t="shared" si="0"/>
        <v>10</v>
      </c>
      <c r="C32" s="379" t="s">
        <v>133</v>
      </c>
      <c r="D32" s="390">
        <v>5451</v>
      </c>
      <c r="E32" s="391">
        <v>135</v>
      </c>
      <c r="F32" s="390">
        <f>SUM(D32:E32)</f>
        <v>5586</v>
      </c>
    </row>
    <row r="33" spans="2:6" ht="15" thickBot="1">
      <c r="B33" s="384">
        <f t="shared" si="0"/>
        <v>11</v>
      </c>
      <c r="C33" s="397" t="s">
        <v>134</v>
      </c>
      <c r="D33" s="392">
        <v>9711</v>
      </c>
      <c r="E33" s="393">
        <v>557</v>
      </c>
      <c r="F33" s="392">
        <f>SUM(D33:E33)</f>
        <v>10268</v>
      </c>
    </row>
    <row r="34" spans="2:6" ht="15.75" thickTop="1">
      <c r="B34" s="385" t="s">
        <v>2</v>
      </c>
      <c r="C34" s="385"/>
      <c r="D34" s="63">
        <f>SUM(D23:D33)</f>
        <v>80972</v>
      </c>
      <c r="E34" s="405">
        <f>SUM(E23:E33)</f>
        <v>5371</v>
      </c>
      <c r="F34" s="406">
        <f>SUM(F23:F33)</f>
        <v>86343</v>
      </c>
    </row>
    <row r="35" spans="2:6" ht="14.25">
      <c r="B35" s="394"/>
      <c r="C35" s="394"/>
      <c r="D35" s="394"/>
      <c r="E35" s="394"/>
      <c r="F35" s="394"/>
    </row>
    <row r="36" spans="2:6" ht="15">
      <c r="B36" s="335" t="s">
        <v>3</v>
      </c>
      <c r="C36" s="335"/>
      <c r="D36" s="12">
        <f>D17+D34</f>
        <v>109614</v>
      </c>
      <c r="E36" s="12">
        <f>E17+E34</f>
        <v>12009</v>
      </c>
      <c r="F36" s="12">
        <f>F17+F34</f>
        <v>121623</v>
      </c>
    </row>
    <row r="61" spans="2:11" ht="15.75">
      <c r="B61" s="15" t="s">
        <v>173</v>
      </c>
      <c r="C61" s="29"/>
      <c r="K61" t="s">
        <v>26</v>
      </c>
    </row>
    <row r="62" spans="2:11" ht="9" customHeight="1">
      <c r="B62" s="15"/>
      <c r="C62" s="15"/>
      <c r="J62" t="s">
        <v>25</v>
      </c>
      <c r="K62">
        <v>3.44</v>
      </c>
    </row>
    <row r="63" spans="2:3" ht="8.25" customHeight="1">
      <c r="B63" s="36"/>
      <c r="C63" s="14"/>
    </row>
    <row r="64" spans="2:12" ht="18" customHeight="1">
      <c r="B64" s="407" t="s">
        <v>0</v>
      </c>
      <c r="C64" s="408" t="s">
        <v>7</v>
      </c>
      <c r="D64" s="409"/>
      <c r="E64" s="410"/>
      <c r="F64" s="407" t="s">
        <v>2</v>
      </c>
      <c r="J64" t="s">
        <v>23</v>
      </c>
      <c r="K64" t="s">
        <v>24</v>
      </c>
      <c r="L64" t="s">
        <v>27</v>
      </c>
    </row>
    <row r="65" spans="2:12" ht="15">
      <c r="B65" s="411">
        <v>1</v>
      </c>
      <c r="C65" s="412" t="s">
        <v>34</v>
      </c>
      <c r="D65" s="412"/>
      <c r="E65" s="412"/>
      <c r="F65" s="12">
        <f>'Resumen Anual'!E95</f>
        <v>149881.2093018218</v>
      </c>
      <c r="J65" s="4">
        <v>158080000</v>
      </c>
      <c r="K65" s="4">
        <f>J65/K62</f>
        <v>45953488.37209302</v>
      </c>
      <c r="L65" s="4">
        <f>K65/1000</f>
        <v>45953.48837209302</v>
      </c>
    </row>
    <row r="70" ht="12.75">
      <c r="F70" s="4"/>
    </row>
  </sheetData>
  <sheetProtection/>
  <mergeCells count="5">
    <mergeCell ref="C65:E65"/>
    <mergeCell ref="B36:C36"/>
    <mergeCell ref="B34:C34"/>
    <mergeCell ref="B17:C17"/>
    <mergeCell ref="C64:E64"/>
  </mergeCells>
  <printOptions/>
  <pageMargins left="0.8661417322834646" right="0.6692913385826772" top="0.6692913385826772" bottom="0.472440944881889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tabSelected="1" view="pageBreakPreview" zoomScale="80" zoomScaleNormal="75" zoomScaleSheetLayoutView="80" zoomScalePageLayoutView="0" workbookViewId="0" topLeftCell="A46">
      <selection activeCell="J72" sqref="J72"/>
    </sheetView>
  </sheetViews>
  <sheetFormatPr defaultColWidth="11.421875" defaultRowHeight="12.75"/>
  <cols>
    <col min="2" max="2" width="6.421875" style="0" customWidth="1"/>
    <col min="3" max="3" width="63.00390625" style="0" customWidth="1"/>
    <col min="4" max="4" width="17.28125" style="16" customWidth="1"/>
    <col min="7" max="7" width="12.7109375" style="0" customWidth="1"/>
    <col min="8" max="8" width="13.421875" style="0" customWidth="1"/>
  </cols>
  <sheetData>
    <row r="1" ht="12.75">
      <c r="A1" s="235"/>
    </row>
    <row r="6" spans="2:5" ht="15.75">
      <c r="B6" s="337" t="s">
        <v>35</v>
      </c>
      <c r="C6" s="337"/>
      <c r="D6" s="337"/>
      <c r="E6" s="337"/>
    </row>
    <row r="7" spans="2:5" ht="12.75">
      <c r="B7" s="29"/>
      <c r="C7" s="29"/>
      <c r="D7" s="29"/>
      <c r="E7" s="29"/>
    </row>
    <row r="8" spans="2:5" ht="15.75">
      <c r="B8" s="337" t="s">
        <v>174</v>
      </c>
      <c r="C8" s="337"/>
      <c r="D8" s="337"/>
      <c r="E8" s="337"/>
    </row>
    <row r="10" spans="2:9" ht="12.75">
      <c r="B10" s="143" t="s">
        <v>0</v>
      </c>
      <c r="C10" s="142" t="s">
        <v>1</v>
      </c>
      <c r="D10" s="142" t="s">
        <v>22</v>
      </c>
      <c r="E10" s="142" t="s">
        <v>2</v>
      </c>
      <c r="G10" s="3"/>
      <c r="H10" s="3"/>
      <c r="I10" s="3"/>
    </row>
    <row r="11" spans="2:9" ht="12.75">
      <c r="B11" s="42">
        <v>1</v>
      </c>
      <c r="C11" s="49" t="s">
        <v>112</v>
      </c>
      <c r="D11" s="60" t="s">
        <v>6</v>
      </c>
      <c r="E11" s="53">
        <v>0</v>
      </c>
      <c r="G11" s="3"/>
      <c r="H11" s="3"/>
      <c r="I11" s="3"/>
    </row>
    <row r="12" spans="2:9" ht="12.75">
      <c r="B12" s="45">
        <f>B11+1</f>
        <v>2</v>
      </c>
      <c r="C12" s="50" t="s">
        <v>36</v>
      </c>
      <c r="D12" s="61" t="s">
        <v>6</v>
      </c>
      <c r="E12" s="54">
        <v>166</v>
      </c>
      <c r="G12" s="3"/>
      <c r="H12" s="3"/>
      <c r="I12" s="3"/>
    </row>
    <row r="13" spans="2:9" ht="12.75">
      <c r="B13" s="30">
        <f>B12+1</f>
        <v>3</v>
      </c>
      <c r="C13" s="50" t="s">
        <v>113</v>
      </c>
      <c r="D13" s="61" t="s">
        <v>6</v>
      </c>
      <c r="E13" s="54">
        <v>477</v>
      </c>
      <c r="F13" s="3"/>
      <c r="G13" s="19" t="s">
        <v>18</v>
      </c>
      <c r="I13" s="2"/>
    </row>
    <row r="14" spans="2:9" ht="12.75">
      <c r="B14" s="30">
        <f aca="true" t="shared" si="0" ref="B14:B49">B13+1</f>
        <v>4</v>
      </c>
      <c r="C14" s="50" t="s">
        <v>114</v>
      </c>
      <c r="D14" s="61" t="s">
        <v>6</v>
      </c>
      <c r="E14" s="54">
        <v>0</v>
      </c>
      <c r="F14" s="17" t="s">
        <v>5</v>
      </c>
      <c r="G14" s="18">
        <f>'Estatales 2012'!F17</f>
        <v>35280</v>
      </c>
      <c r="I14" s="39">
        <f>G14/G18</f>
        <v>0.01980454063052962</v>
      </c>
    </row>
    <row r="15" spans="2:9" ht="12.75">
      <c r="B15" s="30">
        <f t="shared" si="0"/>
        <v>5</v>
      </c>
      <c r="C15" s="50" t="s">
        <v>115</v>
      </c>
      <c r="D15" s="61" t="s">
        <v>6</v>
      </c>
      <c r="E15" s="54">
        <v>4709</v>
      </c>
      <c r="F15" s="17" t="s">
        <v>6</v>
      </c>
      <c r="G15" s="18">
        <f>'Privadas 2012'!F49</f>
        <v>1746129.66045</v>
      </c>
      <c r="I15" s="39"/>
    </row>
    <row r="16" spans="2:9" ht="12.75">
      <c r="B16" s="30">
        <f t="shared" si="0"/>
        <v>6</v>
      </c>
      <c r="C16" s="50" t="s">
        <v>116</v>
      </c>
      <c r="D16" s="61" t="s">
        <v>6</v>
      </c>
      <c r="E16" s="54">
        <v>200</v>
      </c>
      <c r="I16" s="40">
        <f>G15/G18</f>
        <v>0.9801954593694704</v>
      </c>
    </row>
    <row r="17" spans="2:9" ht="12.75">
      <c r="B17" s="30">
        <f t="shared" si="0"/>
        <v>7</v>
      </c>
      <c r="C17" s="50" t="s">
        <v>117</v>
      </c>
      <c r="D17" s="61" t="s">
        <v>6</v>
      </c>
      <c r="E17" s="54">
        <v>673.3</v>
      </c>
      <c r="G17" s="1"/>
      <c r="H17" s="2"/>
      <c r="I17" s="40"/>
    </row>
    <row r="18" spans="2:7" ht="12.75">
      <c r="B18" s="30">
        <f t="shared" si="0"/>
        <v>8</v>
      </c>
      <c r="C18" s="50" t="s">
        <v>37</v>
      </c>
      <c r="D18" s="61" t="s">
        <v>6</v>
      </c>
      <c r="E18" s="54">
        <v>4851</v>
      </c>
      <c r="G18" s="4">
        <f>SUM(G14:G15)</f>
        <v>1781409.66045</v>
      </c>
    </row>
    <row r="19" spans="2:7" ht="12.75">
      <c r="B19" s="30">
        <f t="shared" si="0"/>
        <v>9</v>
      </c>
      <c r="C19" s="50" t="s">
        <v>4</v>
      </c>
      <c r="D19" s="61" t="s">
        <v>6</v>
      </c>
      <c r="E19" s="54">
        <v>61938</v>
      </c>
      <c r="G19" s="4"/>
    </row>
    <row r="20" spans="2:5" ht="12" customHeight="1">
      <c r="B20" s="30">
        <f t="shared" si="0"/>
        <v>10</v>
      </c>
      <c r="C20" s="50" t="s">
        <v>118</v>
      </c>
      <c r="D20" s="61" t="s">
        <v>6</v>
      </c>
      <c r="E20" s="54">
        <v>750</v>
      </c>
    </row>
    <row r="21" spans="2:5" ht="12.75">
      <c r="B21" s="30">
        <f t="shared" si="0"/>
        <v>11</v>
      </c>
      <c r="C21" s="50" t="s">
        <v>38</v>
      </c>
      <c r="D21" s="61" t="s">
        <v>6</v>
      </c>
      <c r="E21" s="54">
        <v>2451</v>
      </c>
    </row>
    <row r="22" spans="2:5" ht="12.75">
      <c r="B22" s="30">
        <f t="shared" si="0"/>
        <v>12</v>
      </c>
      <c r="C22" s="50" t="s">
        <v>119</v>
      </c>
      <c r="D22" s="61" t="s">
        <v>6</v>
      </c>
      <c r="E22" s="54">
        <v>2860</v>
      </c>
    </row>
    <row r="23" spans="2:5" ht="12.75">
      <c r="B23" s="30">
        <f t="shared" si="0"/>
        <v>13</v>
      </c>
      <c r="C23" s="50" t="s">
        <v>39</v>
      </c>
      <c r="D23" s="61" t="s">
        <v>6</v>
      </c>
      <c r="E23" s="54">
        <v>127994</v>
      </c>
    </row>
    <row r="24" spans="2:5" ht="12.75">
      <c r="B24" s="30">
        <f t="shared" si="0"/>
        <v>14</v>
      </c>
      <c r="C24" s="50" t="s">
        <v>40</v>
      </c>
      <c r="D24" s="61" t="s">
        <v>6</v>
      </c>
      <c r="E24" s="54">
        <v>0</v>
      </c>
    </row>
    <row r="25" spans="2:5" ht="12.75">
      <c r="B25" s="30">
        <f t="shared" si="0"/>
        <v>15</v>
      </c>
      <c r="C25" s="50" t="s">
        <v>120</v>
      </c>
      <c r="D25" s="61" t="s">
        <v>6</v>
      </c>
      <c r="E25" s="54">
        <v>48533</v>
      </c>
    </row>
    <row r="26" spans="2:5" ht="12.75">
      <c r="B26" s="30">
        <f t="shared" si="0"/>
        <v>16</v>
      </c>
      <c r="C26" s="50" t="s">
        <v>41</v>
      </c>
      <c r="D26" s="61" t="s">
        <v>6</v>
      </c>
      <c r="E26" s="54">
        <v>992</v>
      </c>
    </row>
    <row r="27" spans="2:5" ht="12.75">
      <c r="B27" s="30">
        <f t="shared" si="0"/>
        <v>17</v>
      </c>
      <c r="C27" s="50" t="s">
        <v>121</v>
      </c>
      <c r="D27" s="61" t="s">
        <v>6</v>
      </c>
      <c r="E27" s="54">
        <v>490574</v>
      </c>
    </row>
    <row r="28" spans="2:5" ht="12.75">
      <c r="B28" s="30">
        <f t="shared" si="0"/>
        <v>18</v>
      </c>
      <c r="C28" s="50" t="s">
        <v>42</v>
      </c>
      <c r="D28" s="61" t="s">
        <v>6</v>
      </c>
      <c r="E28" s="54">
        <v>195512</v>
      </c>
    </row>
    <row r="29" spans="2:5" ht="12.75">
      <c r="B29" s="30">
        <f t="shared" si="0"/>
        <v>19</v>
      </c>
      <c r="C29" s="50" t="s">
        <v>122</v>
      </c>
      <c r="D29" s="61" t="s">
        <v>6</v>
      </c>
      <c r="E29" s="54">
        <v>0</v>
      </c>
    </row>
    <row r="30" spans="2:5" ht="12.75">
      <c r="B30" s="30">
        <f t="shared" si="0"/>
        <v>20</v>
      </c>
      <c r="C30" s="50" t="s">
        <v>123</v>
      </c>
      <c r="D30" s="61" t="s">
        <v>6</v>
      </c>
      <c r="E30" s="54">
        <v>6547.36045</v>
      </c>
    </row>
    <row r="31" spans="2:5" ht="12.75">
      <c r="B31" s="30">
        <f t="shared" si="0"/>
        <v>21</v>
      </c>
      <c r="C31" s="50" t="s">
        <v>43</v>
      </c>
      <c r="D31" s="61" t="s">
        <v>6</v>
      </c>
      <c r="E31" s="54">
        <v>59670</v>
      </c>
    </row>
    <row r="32" spans="2:5" ht="12.75">
      <c r="B32" s="30">
        <f t="shared" si="0"/>
        <v>22</v>
      </c>
      <c r="C32" s="50" t="s">
        <v>124</v>
      </c>
      <c r="D32" s="61" t="s">
        <v>6</v>
      </c>
      <c r="E32" s="54">
        <v>1057</v>
      </c>
    </row>
    <row r="33" spans="2:5" ht="12.75">
      <c r="B33" s="30">
        <f t="shared" si="0"/>
        <v>23</v>
      </c>
      <c r="C33" s="50" t="s">
        <v>125</v>
      </c>
      <c r="D33" s="61" t="s">
        <v>6</v>
      </c>
      <c r="E33" s="54">
        <v>0</v>
      </c>
    </row>
    <row r="34" spans="2:5" ht="12.75">
      <c r="B34" s="30">
        <f t="shared" si="0"/>
        <v>24</v>
      </c>
      <c r="C34" s="50" t="s">
        <v>126</v>
      </c>
      <c r="D34" s="61" t="s">
        <v>6</v>
      </c>
      <c r="E34" s="54">
        <v>101</v>
      </c>
    </row>
    <row r="35" spans="2:5" ht="12.75">
      <c r="B35" s="30">
        <f t="shared" si="0"/>
        <v>25</v>
      </c>
      <c r="C35" s="50" t="s">
        <v>127</v>
      </c>
      <c r="D35" s="61" t="s">
        <v>6</v>
      </c>
      <c r="E35" s="54">
        <v>761</v>
      </c>
    </row>
    <row r="36" spans="2:5" ht="12.75">
      <c r="B36" s="30">
        <f t="shared" si="0"/>
        <v>26</v>
      </c>
      <c r="C36" s="51" t="s">
        <v>128</v>
      </c>
      <c r="D36" s="61" t="s">
        <v>6</v>
      </c>
      <c r="E36" s="55">
        <v>0</v>
      </c>
    </row>
    <row r="37" spans="2:5" ht="12.75">
      <c r="B37" s="30">
        <f t="shared" si="0"/>
        <v>27</v>
      </c>
      <c r="C37" s="51" t="s">
        <v>44</v>
      </c>
      <c r="D37" s="61" t="s">
        <v>6</v>
      </c>
      <c r="E37" s="55">
        <v>3570</v>
      </c>
    </row>
    <row r="38" spans="2:5" ht="12.75">
      <c r="B38" s="30">
        <f t="shared" si="0"/>
        <v>28</v>
      </c>
      <c r="C38" s="51" t="s">
        <v>152</v>
      </c>
      <c r="D38" s="61" t="s">
        <v>6</v>
      </c>
      <c r="E38" s="55">
        <v>58466</v>
      </c>
    </row>
    <row r="39" spans="2:5" ht="12.75">
      <c r="B39" s="30">
        <f t="shared" si="0"/>
        <v>29</v>
      </c>
      <c r="C39" s="51" t="s">
        <v>159</v>
      </c>
      <c r="D39" s="61" t="s">
        <v>6</v>
      </c>
      <c r="E39" s="55">
        <v>165391</v>
      </c>
    </row>
    <row r="40" spans="2:5" ht="12.75">
      <c r="B40" s="30">
        <f t="shared" si="0"/>
        <v>30</v>
      </c>
      <c r="C40" s="51" t="s">
        <v>160</v>
      </c>
      <c r="D40" s="61" t="s">
        <v>6</v>
      </c>
      <c r="E40" s="55">
        <v>28</v>
      </c>
    </row>
    <row r="41" spans="2:5" ht="12.75">
      <c r="B41" s="30">
        <f t="shared" si="0"/>
        <v>31</v>
      </c>
      <c r="C41" s="51" t="s">
        <v>161</v>
      </c>
      <c r="D41" s="61" t="s">
        <v>6</v>
      </c>
      <c r="E41" s="55">
        <v>58</v>
      </c>
    </row>
    <row r="42" spans="2:5" ht="12.75">
      <c r="B42" s="30">
        <f t="shared" si="0"/>
        <v>32</v>
      </c>
      <c r="C42" s="51" t="s">
        <v>162</v>
      </c>
      <c r="D42" s="61" t="s">
        <v>6</v>
      </c>
      <c r="E42" s="55">
        <v>472406</v>
      </c>
    </row>
    <row r="43" spans="2:5" ht="12.75">
      <c r="B43" s="30">
        <f t="shared" si="0"/>
        <v>33</v>
      </c>
      <c r="C43" s="51" t="s">
        <v>163</v>
      </c>
      <c r="D43" s="61" t="s">
        <v>6</v>
      </c>
      <c r="E43" s="55">
        <v>25696</v>
      </c>
    </row>
    <row r="44" spans="2:5" ht="12.75">
      <c r="B44" s="30">
        <f t="shared" si="0"/>
        <v>34</v>
      </c>
      <c r="C44" s="51" t="s">
        <v>153</v>
      </c>
      <c r="D44" s="61" t="s">
        <v>6</v>
      </c>
      <c r="E44" s="55">
        <v>4542</v>
      </c>
    </row>
    <row r="45" spans="2:5" ht="12.75">
      <c r="B45" s="30">
        <f t="shared" si="0"/>
        <v>35</v>
      </c>
      <c r="C45" s="51" t="s">
        <v>154</v>
      </c>
      <c r="D45" s="61" t="s">
        <v>6</v>
      </c>
      <c r="E45" s="55">
        <v>776</v>
      </c>
    </row>
    <row r="46" spans="2:5" ht="12.75">
      <c r="B46" s="30">
        <f t="shared" si="0"/>
        <v>36</v>
      </c>
      <c r="C46" s="51" t="s">
        <v>164</v>
      </c>
      <c r="D46" s="61" t="s">
        <v>6</v>
      </c>
      <c r="E46" s="55">
        <v>2395</v>
      </c>
    </row>
    <row r="47" spans="2:5" ht="12.75">
      <c r="B47" s="30">
        <f t="shared" si="0"/>
        <v>37</v>
      </c>
      <c r="C47" s="51" t="s">
        <v>155</v>
      </c>
      <c r="D47" s="61" t="s">
        <v>6</v>
      </c>
      <c r="E47" s="55">
        <v>844</v>
      </c>
    </row>
    <row r="48" spans="2:5" ht="12.75">
      <c r="B48" s="30">
        <f t="shared" si="0"/>
        <v>38</v>
      </c>
      <c r="C48" s="51" t="s">
        <v>156</v>
      </c>
      <c r="D48" s="61" t="s">
        <v>6</v>
      </c>
      <c r="E48" s="55">
        <v>941</v>
      </c>
    </row>
    <row r="49" spans="2:5" ht="12.75">
      <c r="B49" s="30">
        <f t="shared" si="0"/>
        <v>39</v>
      </c>
      <c r="C49" s="51" t="s">
        <v>157</v>
      </c>
      <c r="D49" s="61" t="s">
        <v>6</v>
      </c>
      <c r="E49" s="55"/>
    </row>
    <row r="50" spans="2:5" ht="12.75">
      <c r="B50" s="30">
        <f aca="true" t="shared" si="1" ref="B50:B55">B44+1</f>
        <v>35</v>
      </c>
      <c r="C50" s="51" t="s">
        <v>166</v>
      </c>
      <c r="D50" s="61" t="s">
        <v>6</v>
      </c>
      <c r="E50" s="55">
        <v>200</v>
      </c>
    </row>
    <row r="51" spans="2:5" ht="12.75">
      <c r="B51" s="30">
        <f t="shared" si="1"/>
        <v>36</v>
      </c>
      <c r="C51" s="51" t="s">
        <v>51</v>
      </c>
      <c r="D51" s="61" t="s">
        <v>175</v>
      </c>
      <c r="E51" s="55">
        <v>8636</v>
      </c>
    </row>
    <row r="52" spans="2:5" ht="12.75">
      <c r="B52" s="30">
        <f t="shared" si="1"/>
        <v>37</v>
      </c>
      <c r="C52" s="51" t="s">
        <v>108</v>
      </c>
      <c r="D52" s="61" t="s">
        <v>175</v>
      </c>
      <c r="E52" s="55">
        <v>25</v>
      </c>
    </row>
    <row r="53" spans="2:5" ht="12.75">
      <c r="B53" s="30">
        <f t="shared" si="1"/>
        <v>38</v>
      </c>
      <c r="C53" s="51" t="s">
        <v>109</v>
      </c>
      <c r="D53" s="61" t="s">
        <v>175</v>
      </c>
      <c r="E53" s="55">
        <v>23215</v>
      </c>
    </row>
    <row r="54" spans="2:5" ht="12.75">
      <c r="B54" s="30">
        <f t="shared" si="1"/>
        <v>39</v>
      </c>
      <c r="C54" s="51" t="s">
        <v>110</v>
      </c>
      <c r="D54" s="61" t="s">
        <v>175</v>
      </c>
      <c r="E54" s="55">
        <v>3062</v>
      </c>
    </row>
    <row r="55" spans="2:5" ht="13.5" thickBot="1">
      <c r="B55" s="5">
        <f t="shared" si="1"/>
        <v>40</v>
      </c>
      <c r="C55" s="52" t="s">
        <v>111</v>
      </c>
      <c r="D55" s="293" t="s">
        <v>175</v>
      </c>
      <c r="E55" s="56">
        <v>342</v>
      </c>
    </row>
    <row r="56" spans="2:5" ht="15.75" thickTop="1">
      <c r="B56" s="343" t="s">
        <v>2</v>
      </c>
      <c r="C56" s="344"/>
      <c r="D56" s="344"/>
      <c r="E56" s="63">
        <f>SUM(E11:E55)</f>
        <v>1781409.66045</v>
      </c>
    </row>
    <row r="57" ht="15.75" customHeight="1"/>
    <row r="76" ht="12.75"/>
    <row r="77" ht="12.75"/>
    <row r="89" spans="2:5" ht="15.75">
      <c r="B89" s="337" t="s">
        <v>182</v>
      </c>
      <c r="C89" s="337"/>
      <c r="D89" s="337"/>
      <c r="E89" s="337"/>
    </row>
    <row r="91" spans="2:5" ht="12.75">
      <c r="B91" s="143" t="s">
        <v>0</v>
      </c>
      <c r="C91" s="142" t="s">
        <v>1</v>
      </c>
      <c r="D91" s="142" t="s">
        <v>22</v>
      </c>
      <c r="E91" s="142" t="s">
        <v>2</v>
      </c>
    </row>
    <row r="92" spans="2:5" ht="12.75">
      <c r="B92" s="37">
        <v>1</v>
      </c>
      <c r="C92" s="59" t="s">
        <v>167</v>
      </c>
      <c r="D92" s="64" t="s">
        <v>6</v>
      </c>
      <c r="E92" s="58">
        <v>290270</v>
      </c>
    </row>
    <row r="93" spans="2:5" ht="12.75">
      <c r="B93" s="30">
        <f>B92+1</f>
        <v>2</v>
      </c>
      <c r="C93" s="51" t="s">
        <v>45</v>
      </c>
      <c r="D93" s="65" t="s">
        <v>6</v>
      </c>
      <c r="E93" s="55">
        <v>0</v>
      </c>
    </row>
    <row r="94" spans="2:5" ht="12.75">
      <c r="B94" s="30">
        <f aca="true" t="shared" si="2" ref="B94:B103">B93+1</f>
        <v>3</v>
      </c>
      <c r="C94" s="51" t="s">
        <v>140</v>
      </c>
      <c r="D94" s="65" t="s">
        <v>6</v>
      </c>
      <c r="E94" s="55">
        <v>0</v>
      </c>
    </row>
    <row r="95" spans="2:5" ht="12.75">
      <c r="B95" s="30">
        <f t="shared" si="2"/>
        <v>4</v>
      </c>
      <c r="C95" s="51" t="s">
        <v>46</v>
      </c>
      <c r="D95" s="65" t="s">
        <v>6</v>
      </c>
      <c r="E95" s="55">
        <v>0</v>
      </c>
    </row>
    <row r="96" spans="2:5" ht="12.75">
      <c r="B96" s="30">
        <f t="shared" si="2"/>
        <v>5</v>
      </c>
      <c r="C96" s="51" t="s">
        <v>141</v>
      </c>
      <c r="D96" s="65" t="s">
        <v>6</v>
      </c>
      <c r="E96" s="55">
        <v>133506</v>
      </c>
    </row>
    <row r="97" spans="2:5" ht="12.75">
      <c r="B97" s="30">
        <f t="shared" si="2"/>
        <v>6</v>
      </c>
      <c r="C97" s="51" t="s">
        <v>142</v>
      </c>
      <c r="D97" s="65" t="s">
        <v>6</v>
      </c>
      <c r="E97" s="55">
        <v>0</v>
      </c>
    </row>
    <row r="98" spans="2:5" ht="12.75">
      <c r="B98" s="30">
        <f t="shared" si="2"/>
        <v>7</v>
      </c>
      <c r="C98" s="51" t="s">
        <v>143</v>
      </c>
      <c r="D98" s="65" t="s">
        <v>6</v>
      </c>
      <c r="E98" s="55">
        <v>5</v>
      </c>
    </row>
    <row r="99" spans="2:5" ht="12.75">
      <c r="B99" s="30">
        <f t="shared" si="2"/>
        <v>8</v>
      </c>
      <c r="C99" s="51" t="s">
        <v>47</v>
      </c>
      <c r="D99" s="65" t="s">
        <v>6</v>
      </c>
      <c r="E99" s="55">
        <v>141</v>
      </c>
    </row>
    <row r="100" spans="2:9" ht="12.75">
      <c r="B100" s="30">
        <f t="shared" si="2"/>
        <v>9</v>
      </c>
      <c r="C100" s="51" t="s">
        <v>144</v>
      </c>
      <c r="D100" s="65" t="s">
        <v>6</v>
      </c>
      <c r="E100" s="55">
        <v>0</v>
      </c>
      <c r="G100" s="17" t="s">
        <v>6</v>
      </c>
      <c r="H100" s="18">
        <f>SUM(E92:E103)</f>
        <v>470270</v>
      </c>
      <c r="I100" s="40"/>
    </row>
    <row r="101" spans="2:5" ht="12.75">
      <c r="B101" s="30">
        <f t="shared" si="2"/>
        <v>10</v>
      </c>
      <c r="C101" s="51" t="s">
        <v>48</v>
      </c>
      <c r="D101" s="65" t="s">
        <v>6</v>
      </c>
      <c r="E101" s="55">
        <v>0</v>
      </c>
    </row>
    <row r="102" spans="2:5" ht="12.75">
      <c r="B102" s="30">
        <f t="shared" si="2"/>
        <v>11</v>
      </c>
      <c r="C102" s="51" t="s">
        <v>145</v>
      </c>
      <c r="D102" s="65" t="s">
        <v>6</v>
      </c>
      <c r="E102" s="55">
        <v>46299</v>
      </c>
    </row>
    <row r="103" spans="2:5" ht="13.5" thickBot="1">
      <c r="B103" s="5">
        <f t="shared" si="2"/>
        <v>12</v>
      </c>
      <c r="C103" s="52" t="s">
        <v>146</v>
      </c>
      <c r="D103" s="66" t="s">
        <v>6</v>
      </c>
      <c r="E103" s="56">
        <v>49</v>
      </c>
    </row>
    <row r="104" spans="2:5" ht="15.75" thickTop="1">
      <c r="B104" s="341" t="s">
        <v>2</v>
      </c>
      <c r="C104" s="342"/>
      <c r="D104" s="342"/>
      <c r="E104" s="63">
        <f>SUM(E92:E103)</f>
        <v>470270</v>
      </c>
    </row>
    <row r="121" ht="12.75"/>
    <row r="122" ht="12.75"/>
    <row r="128" spans="2:5" ht="15.75">
      <c r="B128" s="337" t="s">
        <v>181</v>
      </c>
      <c r="C128" s="337"/>
      <c r="D128" s="337"/>
      <c r="E128" s="337"/>
    </row>
    <row r="129" spans="6:7" ht="12.75">
      <c r="F129" s="3"/>
      <c r="G129" s="19" t="s">
        <v>19</v>
      </c>
    </row>
    <row r="130" spans="2:9" ht="12.75">
      <c r="B130" s="143" t="s">
        <v>0</v>
      </c>
      <c r="C130" s="142" t="s">
        <v>1</v>
      </c>
      <c r="D130" s="142" t="s">
        <v>22</v>
      </c>
      <c r="E130" s="142" t="s">
        <v>2</v>
      </c>
      <c r="F130" s="232" t="s">
        <v>5</v>
      </c>
      <c r="G130" s="233">
        <f>'Estatales 2012'!F34</f>
        <v>86343</v>
      </c>
      <c r="I130" s="44">
        <f>G130/G132</f>
        <v>0.25593409140626067</v>
      </c>
    </row>
    <row r="131" spans="2:9" ht="12.75">
      <c r="B131" s="37">
        <v>1</v>
      </c>
      <c r="C131" s="38" t="s">
        <v>52</v>
      </c>
      <c r="D131" s="62" t="s">
        <v>5</v>
      </c>
      <c r="E131" s="58"/>
      <c r="F131" s="234" t="s">
        <v>6</v>
      </c>
      <c r="G131" s="233">
        <f>'Privadas 2012'!F82</f>
        <v>251021.2</v>
      </c>
      <c r="I131" s="40">
        <f>G131/G132</f>
        <v>0.7440659085937393</v>
      </c>
    </row>
    <row r="132" spans="2:7" ht="12.75">
      <c r="B132" s="30">
        <f aca="true" t="shared" si="3" ref="B132:B139">B131+1</f>
        <v>2</v>
      </c>
      <c r="C132" s="11" t="s">
        <v>53</v>
      </c>
      <c r="D132" s="62" t="s">
        <v>5</v>
      </c>
      <c r="E132" s="55">
        <v>7329</v>
      </c>
      <c r="G132" s="4">
        <f>SUM(G130:G131)</f>
        <v>337364.2</v>
      </c>
    </row>
    <row r="133" spans="2:5" ht="12.75">
      <c r="B133" s="30">
        <f t="shared" si="3"/>
        <v>3</v>
      </c>
      <c r="C133" s="11" t="s">
        <v>54</v>
      </c>
      <c r="D133" s="62" t="s">
        <v>5</v>
      </c>
      <c r="E133" s="55">
        <v>15172</v>
      </c>
    </row>
    <row r="134" spans="2:5" ht="12.75">
      <c r="B134" s="30">
        <f t="shared" si="3"/>
        <v>4</v>
      </c>
      <c r="C134" s="11" t="s">
        <v>129</v>
      </c>
      <c r="D134" s="62" t="s">
        <v>5</v>
      </c>
      <c r="E134" s="55">
        <v>0</v>
      </c>
    </row>
    <row r="135" spans="2:5" ht="12.75">
      <c r="B135" s="30">
        <f t="shared" si="3"/>
        <v>5</v>
      </c>
      <c r="C135" s="11" t="s">
        <v>55</v>
      </c>
      <c r="D135" s="62" t="s">
        <v>5</v>
      </c>
      <c r="E135" s="55">
        <v>0</v>
      </c>
    </row>
    <row r="136" spans="2:5" ht="12.75">
      <c r="B136" s="30">
        <f t="shared" si="3"/>
        <v>6</v>
      </c>
      <c r="C136" s="11" t="s">
        <v>56</v>
      </c>
      <c r="D136" s="62" t="s">
        <v>5</v>
      </c>
      <c r="E136" s="55">
        <v>13774</v>
      </c>
    </row>
    <row r="137" spans="2:5" ht="12.75">
      <c r="B137" s="30">
        <f t="shared" si="3"/>
        <v>7</v>
      </c>
      <c r="C137" s="11" t="s">
        <v>130</v>
      </c>
      <c r="D137" s="62" t="s">
        <v>5</v>
      </c>
      <c r="E137" s="55">
        <v>8784</v>
      </c>
    </row>
    <row r="138" spans="2:5" ht="12.75">
      <c r="B138" s="30">
        <f t="shared" si="3"/>
        <v>8</v>
      </c>
      <c r="C138" s="11" t="s">
        <v>131</v>
      </c>
      <c r="D138" s="62" t="s">
        <v>5</v>
      </c>
      <c r="E138" s="55">
        <v>11074</v>
      </c>
    </row>
    <row r="139" spans="2:5" ht="12.75">
      <c r="B139" s="30">
        <f t="shared" si="3"/>
        <v>9</v>
      </c>
      <c r="C139" s="11" t="s">
        <v>132</v>
      </c>
      <c r="D139" s="62" t="s">
        <v>5</v>
      </c>
      <c r="E139" s="55">
        <v>14356</v>
      </c>
    </row>
    <row r="140" spans="2:5" ht="12.75">
      <c r="B140" s="30">
        <f aca="true" t="shared" si="4" ref="B140:B148">B139+1</f>
        <v>10</v>
      </c>
      <c r="C140" s="11" t="s">
        <v>133</v>
      </c>
      <c r="D140" s="62" t="s">
        <v>5</v>
      </c>
      <c r="E140" s="55">
        <v>5586</v>
      </c>
    </row>
    <row r="141" spans="2:5" ht="12.75">
      <c r="B141" s="30">
        <f t="shared" si="4"/>
        <v>11</v>
      </c>
      <c r="C141" s="11" t="s">
        <v>134</v>
      </c>
      <c r="D141" s="62" t="s">
        <v>5</v>
      </c>
      <c r="E141" s="55">
        <v>10268</v>
      </c>
    </row>
    <row r="142" spans="2:5" ht="12.75">
      <c r="B142" s="30">
        <f t="shared" si="4"/>
        <v>12</v>
      </c>
      <c r="C142" s="11" t="s">
        <v>135</v>
      </c>
      <c r="D142" s="65" t="s">
        <v>6</v>
      </c>
      <c r="E142" s="55">
        <v>2051</v>
      </c>
    </row>
    <row r="143" spans="2:5" ht="12.75">
      <c r="B143" s="30">
        <f t="shared" si="4"/>
        <v>13</v>
      </c>
      <c r="C143" s="11" t="s">
        <v>49</v>
      </c>
      <c r="D143" s="65" t="s">
        <v>6</v>
      </c>
      <c r="E143" s="55">
        <v>112415</v>
      </c>
    </row>
    <row r="144" spans="2:5" ht="12.75">
      <c r="B144" s="30">
        <f t="shared" si="4"/>
        <v>14</v>
      </c>
      <c r="C144" s="11" t="s">
        <v>136</v>
      </c>
      <c r="D144" s="65" t="s">
        <v>6</v>
      </c>
      <c r="E144" s="55">
        <v>70</v>
      </c>
    </row>
    <row r="145" spans="2:5" ht="12.75">
      <c r="B145" s="30">
        <f t="shared" si="4"/>
        <v>15</v>
      </c>
      <c r="C145" s="11" t="s">
        <v>137</v>
      </c>
      <c r="D145" s="65" t="s">
        <v>6</v>
      </c>
      <c r="E145" s="55">
        <v>7109</v>
      </c>
    </row>
    <row r="146" spans="2:5" ht="12.75">
      <c r="B146" s="30">
        <f t="shared" si="4"/>
        <v>16</v>
      </c>
      <c r="C146" s="11" t="s">
        <v>138</v>
      </c>
      <c r="D146" s="65" t="s">
        <v>6</v>
      </c>
      <c r="E146" s="55">
        <v>3282</v>
      </c>
    </row>
    <row r="147" spans="2:5" ht="12.75">
      <c r="B147" s="30">
        <f t="shared" si="4"/>
        <v>17</v>
      </c>
      <c r="C147" s="11" t="s">
        <v>50</v>
      </c>
      <c r="D147" s="65" t="s">
        <v>6</v>
      </c>
      <c r="E147" s="55">
        <v>126057</v>
      </c>
    </row>
    <row r="148" spans="2:5" ht="13.5" thickBot="1">
      <c r="B148" s="30">
        <f t="shared" si="4"/>
        <v>18</v>
      </c>
      <c r="C148" s="6" t="s">
        <v>139</v>
      </c>
      <c r="D148" s="65" t="s">
        <v>6</v>
      </c>
      <c r="E148" s="56">
        <v>37.2</v>
      </c>
    </row>
    <row r="149" spans="2:5" ht="15.75" thickTop="1">
      <c r="B149" s="338" t="s">
        <v>2</v>
      </c>
      <c r="C149" s="339"/>
      <c r="D149" s="340"/>
      <c r="E149" s="41">
        <f>SUM(E131:E148)</f>
        <v>337364.2</v>
      </c>
    </row>
    <row r="152" ht="12.75">
      <c r="E152" s="114"/>
    </row>
    <row r="169" ht="12.75"/>
  </sheetData>
  <sheetProtection/>
  <mergeCells count="7">
    <mergeCell ref="B6:E6"/>
    <mergeCell ref="B149:D149"/>
    <mergeCell ref="B8:E8"/>
    <mergeCell ref="B104:D104"/>
    <mergeCell ref="B89:E89"/>
    <mergeCell ref="B56:D56"/>
    <mergeCell ref="B128:E128"/>
  </mergeCells>
  <printOptions/>
  <pageMargins left="0.8661417322834646" right="0.6692913385826772" top="0.4724409448818898" bottom="0.5118110236220472" header="0" footer="0"/>
  <pageSetup fitToHeight="2" fitToWidth="1" horizontalDpi="600" verticalDpi="600" orientation="portrait" paperSize="9" scale="72" r:id="rId2"/>
  <rowBreaks count="1" manualBreakCount="1">
    <brk id="83" min="1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I100"/>
  <sheetViews>
    <sheetView showGridLines="0" zoomScale="74" zoomScaleNormal="74" zoomScalePageLayoutView="0" workbookViewId="0" topLeftCell="C82">
      <selection activeCell="AN20" sqref="AN20"/>
    </sheetView>
  </sheetViews>
  <sheetFormatPr defaultColWidth="11.421875" defaultRowHeight="12.75"/>
  <cols>
    <col min="1" max="1" width="3.28125" style="0" bestFit="1" customWidth="1"/>
    <col min="2" max="2" width="55.7109375" style="0" customWidth="1"/>
    <col min="3" max="3" width="25.28125" style="144" bestFit="1" customWidth="1"/>
    <col min="4" max="4" width="28.7109375" style="144" bestFit="1" customWidth="1"/>
    <col min="5" max="5" width="16.00390625" style="145" bestFit="1" customWidth="1"/>
    <col min="6" max="6" width="10.421875" style="145" hidden="1" customWidth="1"/>
    <col min="7" max="14" width="9.57421875" style="145" hidden="1" customWidth="1"/>
    <col min="15" max="15" width="12.28125" style="145" hidden="1" customWidth="1"/>
    <col min="16" max="17" width="9.57421875" style="145" hidden="1" customWidth="1"/>
    <col min="18" max="18" width="8.28125" style="145" hidden="1" customWidth="1"/>
    <col min="19" max="20" width="9.57421875" style="145" hidden="1" customWidth="1"/>
    <col min="21" max="21" width="10.00390625" style="145" hidden="1" customWidth="1"/>
    <col min="22" max="22" width="8.28125" style="145" hidden="1" customWidth="1"/>
    <col min="23" max="23" width="9.57421875" style="145" hidden="1" customWidth="1"/>
    <col min="24" max="24" width="11.28125" style="145" hidden="1" customWidth="1"/>
    <col min="25" max="25" width="8.28125" style="145" hidden="1" customWidth="1"/>
    <col min="26" max="26" width="8.57421875" style="145" hidden="1" customWidth="1"/>
    <col min="27" max="27" width="7.7109375" style="145" hidden="1" customWidth="1"/>
    <col min="28" max="28" width="9.57421875" style="145" hidden="1" customWidth="1"/>
    <col min="29" max="29" width="8.28125" style="145" hidden="1" customWidth="1"/>
    <col min="30" max="30" width="9.57421875" style="145" hidden="1" customWidth="1"/>
    <col min="31" max="32" width="14.57421875" style="145" hidden="1" customWidth="1"/>
    <col min="33" max="33" width="13.8515625" style="0" hidden="1" customWidth="1"/>
    <col min="34" max="34" width="13.7109375" style="0" hidden="1" customWidth="1"/>
    <col min="35" max="35" width="0" style="0" hidden="1" customWidth="1"/>
  </cols>
  <sheetData>
    <row r="3" spans="3:32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6" spans="2:14" ht="18">
      <c r="B6" s="345" t="s">
        <v>184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ht="13.5" thickBot="1"/>
    <row r="8" spans="2:35" ht="13.5" thickBot="1">
      <c r="B8" s="286" t="s">
        <v>64</v>
      </c>
      <c r="C8" s="280" t="s">
        <v>65</v>
      </c>
      <c r="D8" s="281" t="s">
        <v>66</v>
      </c>
      <c r="E8" s="287" t="s">
        <v>2</v>
      </c>
      <c r="F8" s="152"/>
      <c r="G8" s="153"/>
      <c r="H8" s="153"/>
      <c r="I8" s="153"/>
      <c r="J8" s="153"/>
      <c r="K8" s="153"/>
      <c r="L8" s="153"/>
      <c r="M8" s="153"/>
      <c r="N8" s="153">
        <v>1181</v>
      </c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  <c r="AE8" s="155"/>
      <c r="AF8" s="155"/>
      <c r="AG8" s="155"/>
      <c r="AH8" s="155"/>
      <c r="AI8" s="144" t="e">
        <f aca="true" t="shared" si="0" ref="AI8:AI76">SUM(F8:AD8)-E8</f>
        <v>#VALUE!</v>
      </c>
    </row>
    <row r="9" spans="2:35" ht="12.75">
      <c r="B9" s="239" t="s">
        <v>51</v>
      </c>
      <c r="C9" s="240">
        <f>'[1]INV I TRIM 12'!C12+'[1]INV II TRIM 12'!C12+'[1]INV III TRIM 12'!C12+'[1]INV IV TRIM 12'!C12</f>
        <v>4881</v>
      </c>
      <c r="D9" s="241">
        <f>'[1]INV I TRIM 12'!D12+'[1]INV II TRIM 12'!D12+'[1]INV III TRIM 12'!D12+'[1]INV IV TRIM 12'!D12</f>
        <v>3755</v>
      </c>
      <c r="E9" s="151">
        <f>C9+D9</f>
        <v>8636</v>
      </c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  <c r="AE9" s="155"/>
      <c r="AF9" s="155"/>
      <c r="AG9" s="155"/>
      <c r="AH9" s="155"/>
      <c r="AI9" s="144">
        <f t="shared" si="0"/>
        <v>-8636</v>
      </c>
    </row>
    <row r="10" spans="2:35" ht="13.5" thickBot="1">
      <c r="B10" s="242" t="s">
        <v>108</v>
      </c>
      <c r="C10" s="150">
        <f>'[1]INV I TRIM 12'!C13+'[1]INV II TRIM 12'!C13+'[1]INV III TRIM 12'!C13+'[1]INV IV TRIM 12'!C13</f>
        <v>25</v>
      </c>
      <c r="D10" s="180">
        <f>'[1]INV I TRIM 12'!D13+'[1]INV II TRIM 12'!D13+'[1]INV III TRIM 12'!D13+'[1]INV IV TRIM 12'!D13</f>
        <v>0</v>
      </c>
      <c r="E10" s="243">
        <f>C10+D10</f>
        <v>25</v>
      </c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8"/>
      <c r="AE10" s="159"/>
      <c r="AF10" s="159"/>
      <c r="AG10" s="159"/>
      <c r="AH10" s="159"/>
      <c r="AI10" s="144">
        <f t="shared" si="0"/>
        <v>-25</v>
      </c>
    </row>
    <row r="11" spans="2:35" ht="13.5" thickBot="1">
      <c r="B11" s="242" t="s">
        <v>109</v>
      </c>
      <c r="C11" s="150">
        <f>'[1]INV I TRIM 12'!C14+'[1]INV II TRIM 12'!C14+'[1]INV III TRIM 12'!C14+'[1]INV IV TRIM 12'!C14</f>
        <v>23032</v>
      </c>
      <c r="D11" s="244">
        <f>'[1]INV I TRIM 12'!D14+'[1]INV II TRIM 12'!D14+'[1]INV III TRIM 12'!D14+'[1]INV IV TRIM 12'!D14</f>
        <v>183</v>
      </c>
      <c r="E11" s="243">
        <f>C11+D11</f>
        <v>23215</v>
      </c>
      <c r="F11" s="146">
        <f aca="true" t="shared" si="1" ref="F11:V11">SUM(F8:F10)</f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  <c r="J11" s="147">
        <f t="shared" si="1"/>
        <v>0</v>
      </c>
      <c r="K11" s="147">
        <f t="shared" si="1"/>
        <v>0</v>
      </c>
      <c r="L11" s="147">
        <f t="shared" si="1"/>
        <v>0</v>
      </c>
      <c r="M11" s="147">
        <f t="shared" si="1"/>
        <v>0</v>
      </c>
      <c r="N11" s="147">
        <f t="shared" si="1"/>
        <v>1181</v>
      </c>
      <c r="O11" s="147">
        <f t="shared" si="1"/>
        <v>0</v>
      </c>
      <c r="P11" s="147">
        <f t="shared" si="1"/>
        <v>0</v>
      </c>
      <c r="Q11" s="147">
        <f t="shared" si="1"/>
        <v>0</v>
      </c>
      <c r="R11" s="147">
        <f t="shared" si="1"/>
        <v>0</v>
      </c>
      <c r="S11" s="147">
        <f t="shared" si="1"/>
        <v>0</v>
      </c>
      <c r="T11" s="147">
        <f t="shared" si="1"/>
        <v>0</v>
      </c>
      <c r="U11" s="147">
        <f t="shared" si="1"/>
        <v>0</v>
      </c>
      <c r="V11" s="147">
        <f t="shared" si="1"/>
        <v>0</v>
      </c>
      <c r="W11" s="147"/>
      <c r="X11" s="147"/>
      <c r="Y11" s="147">
        <f>SUM(Y8:Y10)</f>
        <v>0</v>
      </c>
      <c r="Z11" s="147">
        <f>SUM(Z8:Z10)</f>
        <v>0</v>
      </c>
      <c r="AA11" s="147"/>
      <c r="AB11" s="147">
        <f>SUM(AB8:AB10)</f>
        <v>0</v>
      </c>
      <c r="AC11" s="147">
        <f>SUM(AC8:AC10)</f>
        <v>0</v>
      </c>
      <c r="AD11" s="148">
        <f>SUM(AD8:AD10)</f>
        <v>0</v>
      </c>
      <c r="AE11" s="149">
        <f>D11+E11</f>
        <v>23398</v>
      </c>
      <c r="AF11" s="149">
        <f>E11+AE11</f>
        <v>46613</v>
      </c>
      <c r="AG11" s="149">
        <f>AE11+AF11</f>
        <v>70011</v>
      </c>
      <c r="AH11" s="149">
        <f>AF11+AG11</f>
        <v>116624</v>
      </c>
      <c r="AI11" s="144">
        <f t="shared" si="0"/>
        <v>-22034</v>
      </c>
    </row>
    <row r="12" spans="2:35" ht="13.5" thickBot="1">
      <c r="B12" s="245" t="s">
        <v>110</v>
      </c>
      <c r="C12" s="150">
        <f>'[1]INV I TRIM 12'!C15+'[1]INV II TRIM 12'!C15+'[1]INV III TRIM 12'!C15+'[1]INV IV TRIM 12'!C15</f>
        <v>382</v>
      </c>
      <c r="D12" s="244">
        <f>'[1]INV I TRIM 12'!D15+'[1]INV II TRIM 12'!D15+'[1]INV III TRIM 12'!D15+'[1]INV IV TRIM 12'!D15</f>
        <v>2680</v>
      </c>
      <c r="E12" s="155">
        <f>C12+D12</f>
        <v>3062</v>
      </c>
      <c r="F12" s="146" t="s">
        <v>80</v>
      </c>
      <c r="G12" s="147" t="s">
        <v>81</v>
      </c>
      <c r="H12" s="147" t="s">
        <v>82</v>
      </c>
      <c r="I12" s="147" t="s">
        <v>83</v>
      </c>
      <c r="J12" s="147" t="s">
        <v>84</v>
      </c>
      <c r="K12" s="147" t="s">
        <v>85</v>
      </c>
      <c r="L12" s="147" t="s">
        <v>86</v>
      </c>
      <c r="M12" s="147" t="s">
        <v>87</v>
      </c>
      <c r="N12" s="147" t="s">
        <v>87</v>
      </c>
      <c r="O12" s="147" t="s">
        <v>88</v>
      </c>
      <c r="P12" s="147" t="s">
        <v>89</v>
      </c>
      <c r="Q12" s="147" t="s">
        <v>90</v>
      </c>
      <c r="R12" s="147" t="s">
        <v>91</v>
      </c>
      <c r="S12" s="147" t="s">
        <v>92</v>
      </c>
      <c r="T12" s="147" t="s">
        <v>93</v>
      </c>
      <c r="U12" s="147" t="s">
        <v>94</v>
      </c>
      <c r="V12" s="147" t="s">
        <v>95</v>
      </c>
      <c r="W12" s="147" t="s">
        <v>96</v>
      </c>
      <c r="X12" s="147" t="s">
        <v>97</v>
      </c>
      <c r="Y12" s="147" t="s">
        <v>98</v>
      </c>
      <c r="Z12" s="147" t="s">
        <v>99</v>
      </c>
      <c r="AA12" s="147" t="s">
        <v>100</v>
      </c>
      <c r="AB12" s="147" t="s">
        <v>101</v>
      </c>
      <c r="AC12" s="147" t="s">
        <v>102</v>
      </c>
      <c r="AD12" s="148" t="s">
        <v>103</v>
      </c>
      <c r="AE12" s="149" t="s">
        <v>104</v>
      </c>
      <c r="AF12" s="149" t="s">
        <v>105</v>
      </c>
      <c r="AG12" s="149" t="s">
        <v>106</v>
      </c>
      <c r="AH12" s="149" t="s">
        <v>107</v>
      </c>
      <c r="AI12" s="144"/>
    </row>
    <row r="13" spans="2:35" ht="13.5" thickBot="1">
      <c r="B13" s="246" t="s">
        <v>111</v>
      </c>
      <c r="C13" s="150">
        <f>'[1]INV I TRIM 12'!C16+'[1]INV II TRIM 12'!C16+'[1]INV III TRIM 12'!C16+'[1]INV IV TRIM 12'!C16</f>
        <v>322</v>
      </c>
      <c r="D13" s="180">
        <f>'[1]INV I TRIM 12'!D16+'[1]INV II TRIM 12'!D16+'[1]INV III TRIM 12'!D16+'[1]INV IV TRIM 12'!D16</f>
        <v>20</v>
      </c>
      <c r="E13" s="159">
        <f>C13+D13</f>
        <v>342</v>
      </c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161"/>
      <c r="AF13" s="161"/>
      <c r="AG13" s="161"/>
      <c r="AH13" s="161"/>
      <c r="AI13" s="144">
        <f t="shared" si="0"/>
        <v>-342</v>
      </c>
    </row>
    <row r="14" spans="2:35" ht="13.5" thickBot="1">
      <c r="B14" s="283" t="s">
        <v>2</v>
      </c>
      <c r="C14" s="284">
        <f>SUM(C9:C13)</f>
        <v>28642</v>
      </c>
      <c r="D14" s="285">
        <f>SUM(D9:D13)</f>
        <v>6638</v>
      </c>
      <c r="E14" s="287">
        <f>SUM(E9:E13)</f>
        <v>35280</v>
      </c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  <c r="AE14" s="168"/>
      <c r="AF14" s="168"/>
      <c r="AG14" s="168"/>
      <c r="AH14" s="168"/>
      <c r="AI14" s="144">
        <f t="shared" si="0"/>
        <v>-35280</v>
      </c>
    </row>
    <row r="15" spans="2:35" ht="13.5" thickBot="1">
      <c r="B15" s="286" t="s">
        <v>67</v>
      </c>
      <c r="C15" s="280" t="s">
        <v>65</v>
      </c>
      <c r="D15" s="281" t="s">
        <v>66</v>
      </c>
      <c r="E15" s="282" t="s">
        <v>2</v>
      </c>
      <c r="F15" s="165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  <c r="AE15" s="168"/>
      <c r="AF15" s="168"/>
      <c r="AG15" s="168"/>
      <c r="AH15" s="168"/>
      <c r="AI15" s="144" t="e">
        <f t="shared" si="0"/>
        <v>#VALUE!</v>
      </c>
    </row>
    <row r="16" spans="2:35" ht="12.75">
      <c r="B16" s="247" t="s">
        <v>112</v>
      </c>
      <c r="C16" s="248">
        <f>'[1]INV I TRIM 12'!C19+'[1]INV II TRIM 12'!C19+'[1]INV III TRIM 12'!C19+'[1]INV IV TRIM 12'!C19</f>
        <v>0</v>
      </c>
      <c r="D16" s="249">
        <f>'[1]INV I TRIM 12'!D19+'[1]INV II TRIM 12'!D19+'[1]INV III TRIM 12'!D19+'[1]INV IV TRIM 12'!D19</f>
        <v>0</v>
      </c>
      <c r="E16" s="250">
        <f aca="true" t="shared" si="2" ref="E16:E42">C16+D16</f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7"/>
      <c r="AE16" s="168"/>
      <c r="AF16" s="168"/>
      <c r="AG16" s="168"/>
      <c r="AH16" s="168"/>
      <c r="AI16" s="144">
        <f t="shared" si="0"/>
        <v>0</v>
      </c>
    </row>
    <row r="17" spans="2:35" ht="12.75">
      <c r="B17" s="245" t="s">
        <v>36</v>
      </c>
      <c r="C17" s="251">
        <f>'[1]INV I TRIM 12'!C20+'[1]INV II TRIM 12'!C20+'[1]INV III TRIM 12'!C20+'[1]INV IV TRIM 12'!C20</f>
        <v>130</v>
      </c>
      <c r="D17" s="180">
        <f>'[1]INV I TRIM 12'!D20+'[1]INV II TRIM 12'!D20+'[1]INV III TRIM 12'!D20+'[1]INV IV TRIM 12'!D20</f>
        <v>36</v>
      </c>
      <c r="E17" s="169">
        <f t="shared" si="2"/>
        <v>166</v>
      </c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  <c r="AE17" s="168"/>
      <c r="AF17" s="168"/>
      <c r="AG17" s="168"/>
      <c r="AH17" s="168"/>
      <c r="AI17" s="144">
        <f t="shared" si="0"/>
        <v>-166</v>
      </c>
    </row>
    <row r="18" spans="2:35" ht="12.75">
      <c r="B18" s="252" t="s">
        <v>113</v>
      </c>
      <c r="C18" s="251">
        <f>'[1]INV I TRIM 12'!C21+'[1]INV II TRIM 12'!C21+'[1]INV III TRIM 12'!C21+'[1]INV IV TRIM 12'!C21</f>
        <v>468</v>
      </c>
      <c r="D18" s="180">
        <f>'[1]INV I TRIM 12'!D21+'[1]INV II TRIM 12'!D21+'[1]INV III TRIM 12'!D21+'[1]INV IV TRIM 12'!D21</f>
        <v>9</v>
      </c>
      <c r="E18" s="169">
        <f t="shared" si="2"/>
        <v>477</v>
      </c>
      <c r="F18" s="165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7"/>
      <c r="AE18" s="168"/>
      <c r="AF18" s="168"/>
      <c r="AG18" s="168"/>
      <c r="AH18" s="168"/>
      <c r="AI18" s="144">
        <f t="shared" si="0"/>
        <v>-477</v>
      </c>
    </row>
    <row r="19" spans="2:35" ht="12.75">
      <c r="B19" s="242" t="s">
        <v>114</v>
      </c>
      <c r="C19" s="253">
        <f>'[1]INV I TRIM 12'!C22+'[1]INV II TRIM 12'!C22+'[1]INV III TRIM 12'!C22+'[1]INV IV TRIM 12'!C22</f>
        <v>0</v>
      </c>
      <c r="D19" s="244">
        <f>'[1]INV I TRIM 12'!D22+'[1]INV II TRIM 12'!D22+'[1]INV III TRIM 12'!D22+'[1]INV IV TRIM 12'!D22</f>
        <v>0</v>
      </c>
      <c r="E19" s="254">
        <f t="shared" si="2"/>
        <v>0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  <c r="AE19" s="168"/>
      <c r="AF19" s="168"/>
      <c r="AG19" s="168"/>
      <c r="AH19" s="168"/>
      <c r="AI19" s="144">
        <f t="shared" si="0"/>
        <v>0</v>
      </c>
    </row>
    <row r="20" spans="2:35" ht="12.75">
      <c r="B20" s="242" t="s">
        <v>115</v>
      </c>
      <c r="C20" s="253">
        <f>'[1]INV I TRIM 12'!C23+'[1]INV II TRIM 12'!C23+'[1]INV III TRIM 12'!C23+'[1]INV IV TRIM 12'!C23</f>
        <v>4561</v>
      </c>
      <c r="D20" s="244">
        <f>'[1]INV I TRIM 12'!D23+'[1]INV II TRIM 12'!D23+'[1]INV III TRIM 12'!D23+'[1]INV IV TRIM 12'!D23</f>
        <v>148</v>
      </c>
      <c r="E20" s="254">
        <f t="shared" si="2"/>
        <v>4709</v>
      </c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7"/>
      <c r="AE20" s="168"/>
      <c r="AF20" s="168"/>
      <c r="AG20" s="168"/>
      <c r="AH20" s="168"/>
      <c r="AI20" s="144">
        <f t="shared" si="0"/>
        <v>-4709</v>
      </c>
    </row>
    <row r="21" spans="2:35" ht="12.75">
      <c r="B21" s="252" t="s">
        <v>116</v>
      </c>
      <c r="C21" s="251">
        <f>'[1]INV I TRIM 12'!C24+'[1]INV II TRIM 12'!C24+'[1]INV III TRIM 12'!C24+'[1]INV IV TRIM 12'!C24</f>
        <v>200</v>
      </c>
      <c r="D21" s="180">
        <f>'[1]INV I TRIM 12'!D24+'[1]INV II TRIM 12'!D24+'[1]INV III TRIM 12'!D24+'[1]INV IV TRIM 12'!D24</f>
        <v>0</v>
      </c>
      <c r="E21" s="169">
        <f t="shared" si="2"/>
        <v>200</v>
      </c>
      <c r="F21" s="165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7"/>
      <c r="AE21" s="168"/>
      <c r="AF21" s="168"/>
      <c r="AG21" s="168"/>
      <c r="AH21" s="168"/>
      <c r="AI21" s="144">
        <f t="shared" si="0"/>
        <v>-200</v>
      </c>
    </row>
    <row r="22" spans="2:35" ht="12.75">
      <c r="B22" s="252" t="s">
        <v>117</v>
      </c>
      <c r="C22" s="251">
        <f>'[1]INV I TRIM 12'!C25+'[1]INV II TRIM 12'!C25+'[1]INV III TRIM 12'!C25+'[1]INV IV TRIM 12'!C25</f>
        <v>470.3</v>
      </c>
      <c r="D22" s="180">
        <f>'[1]INV I TRIM 12'!D25+'[1]INV II TRIM 12'!D25+'[1]INV III TRIM 12'!D25+'[1]INV IV TRIM 12'!D25</f>
        <v>203</v>
      </c>
      <c r="E22" s="169">
        <f t="shared" si="2"/>
        <v>673.3</v>
      </c>
      <c r="F22" s="165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7"/>
      <c r="AE22" s="168"/>
      <c r="AF22" s="168"/>
      <c r="AG22" s="168"/>
      <c r="AH22" s="168"/>
      <c r="AI22" s="144">
        <f t="shared" si="0"/>
        <v>-673.3</v>
      </c>
    </row>
    <row r="23" spans="2:35" ht="12.75">
      <c r="B23" s="245" t="s">
        <v>37</v>
      </c>
      <c r="C23" s="251">
        <f>'[1]INV I TRIM 12'!C26+'[1]INV II TRIM 12'!C26+'[1]INV III TRIM 12'!C26+'[1]INV IV TRIM 12'!C26</f>
        <v>1656</v>
      </c>
      <c r="D23" s="180">
        <f>'[1]INV I TRIM 12'!D26+'[1]INV II TRIM 12'!D26+'[1]INV III TRIM 12'!D26+'[1]INV IV TRIM 12'!D26</f>
        <v>3195</v>
      </c>
      <c r="E23" s="169">
        <f t="shared" si="2"/>
        <v>4851</v>
      </c>
      <c r="F23" s="165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  <c r="AE23" s="168"/>
      <c r="AF23" s="168"/>
      <c r="AG23" s="168"/>
      <c r="AH23" s="168"/>
      <c r="AI23" s="144">
        <f t="shared" si="0"/>
        <v>-4851</v>
      </c>
    </row>
    <row r="24" spans="2:35" ht="12.75">
      <c r="B24" s="245" t="s">
        <v>4</v>
      </c>
      <c r="C24" s="251">
        <f>'[1]INV I TRIM 12'!C27+'[1]INV II TRIM 12'!C27+'[1]INV III TRIM 12'!C27+'[1]INV IV TRIM 12'!C27</f>
        <v>59654</v>
      </c>
      <c r="D24" s="180">
        <f>'[1]INV I TRIM 12'!D27+'[1]INV II TRIM 12'!D27+'[1]INV III TRIM 12'!D27+'[1]INV IV TRIM 12'!D27</f>
        <v>2284</v>
      </c>
      <c r="E24" s="169">
        <f t="shared" si="2"/>
        <v>61938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7"/>
      <c r="AE24" s="168"/>
      <c r="AF24" s="168"/>
      <c r="AG24" s="168"/>
      <c r="AH24" s="168"/>
      <c r="AI24" s="144">
        <f t="shared" si="0"/>
        <v>-61938</v>
      </c>
    </row>
    <row r="25" spans="2:35" ht="12.75">
      <c r="B25" s="242" t="s">
        <v>118</v>
      </c>
      <c r="C25" s="253">
        <f>'[1]INV I TRIM 12'!C28+'[1]INV II TRIM 12'!C28+'[1]INV III TRIM 12'!C28+'[1]INV IV TRIM 12'!C28</f>
        <v>750</v>
      </c>
      <c r="D25" s="244">
        <f>'[1]INV I TRIM 12'!D28+'[1]INV II TRIM 12'!D28+'[1]INV III TRIM 12'!D28+'[1]INV IV TRIM 12'!D28</f>
        <v>0</v>
      </c>
      <c r="E25" s="254">
        <f t="shared" si="2"/>
        <v>750</v>
      </c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  <c r="AE25" s="168"/>
      <c r="AF25" s="168"/>
      <c r="AG25" s="168"/>
      <c r="AH25" s="168"/>
      <c r="AI25" s="144">
        <f t="shared" si="0"/>
        <v>-750</v>
      </c>
    </row>
    <row r="26" spans="2:35" ht="12.75">
      <c r="B26" s="255" t="s">
        <v>38</v>
      </c>
      <c r="C26" s="253">
        <f>'[1]INV I TRIM 12'!C29+'[1]INV II TRIM 12'!C29+'[1]INV III TRIM 12'!C29+'[1]INV IV TRIM 12'!C29</f>
        <v>695</v>
      </c>
      <c r="D26" s="244">
        <f>'[1]INV I TRIM 12'!D29+'[1]INV II TRIM 12'!D29+'[1]INV III TRIM 12'!D29+'[1]INV IV TRIM 12'!D29</f>
        <v>1756</v>
      </c>
      <c r="E26" s="254">
        <f t="shared" si="2"/>
        <v>2451</v>
      </c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7"/>
      <c r="AE26" s="168"/>
      <c r="AF26" s="168"/>
      <c r="AG26" s="168"/>
      <c r="AH26" s="168"/>
      <c r="AI26" s="144">
        <f t="shared" si="0"/>
        <v>-2451</v>
      </c>
    </row>
    <row r="27" spans="2:35" ht="12.75">
      <c r="B27" s="242" t="s">
        <v>119</v>
      </c>
      <c r="C27" s="253">
        <f>'[1]INV I TRIM 12'!C30+'[1]INV II TRIM 12'!C30+'[1]INV III TRIM 12'!C30+'[1]INV IV TRIM 12'!C30</f>
        <v>2842</v>
      </c>
      <c r="D27" s="244">
        <f>'[1]INV I TRIM 12'!D30+'[1]INV II TRIM 12'!D30+'[1]INV III TRIM 12'!D30+'[1]INV IV TRIM 12'!D30</f>
        <v>18</v>
      </c>
      <c r="E27" s="254">
        <f t="shared" si="2"/>
        <v>2860</v>
      </c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7"/>
      <c r="AE27" s="168"/>
      <c r="AF27" s="168"/>
      <c r="AG27" s="168"/>
      <c r="AH27" s="168"/>
      <c r="AI27" s="144">
        <f t="shared" si="0"/>
        <v>-2860</v>
      </c>
    </row>
    <row r="28" spans="2:35" ht="12.75">
      <c r="B28" s="255" t="s">
        <v>39</v>
      </c>
      <c r="C28" s="256">
        <f>'[1]INV I TRIM 12'!C31+'[1]INV II TRIM 12'!C31+'[1]INV III TRIM 12'!C31+'[1]INV IV TRIM 12'!C31</f>
        <v>127994</v>
      </c>
      <c r="D28" s="257">
        <f>'[1]INV I TRIM 12'!D31+'[1]INV II TRIM 12'!D31+'[1]INV III TRIM 12'!D31+'[1]INV IV TRIM 12'!D31</f>
        <v>0</v>
      </c>
      <c r="E28" s="254">
        <f t="shared" si="2"/>
        <v>127994</v>
      </c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168"/>
      <c r="AF28" s="168"/>
      <c r="AG28" s="168"/>
      <c r="AH28" s="168"/>
      <c r="AI28" s="144">
        <f t="shared" si="0"/>
        <v>-127994</v>
      </c>
    </row>
    <row r="29" spans="2:35" ht="12.75">
      <c r="B29" s="255" t="s">
        <v>40</v>
      </c>
      <c r="C29" s="253">
        <f>'[1]INV I TRIM 12'!C32+'[1]INV II TRIM 12'!C32+'[1]INV III TRIM 12'!C32+'[1]INV IV TRIM 12'!C32</f>
        <v>0</v>
      </c>
      <c r="D29" s="244">
        <f>'[1]INV I TRIM 12'!D32+'[1]INV II TRIM 12'!D32+'[1]INV III TRIM 12'!D32+'[1]INV IV TRIM 12'!D32</f>
        <v>0</v>
      </c>
      <c r="E29" s="254">
        <f t="shared" si="2"/>
        <v>0</v>
      </c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7"/>
      <c r="AE29" s="168"/>
      <c r="AF29" s="168"/>
      <c r="AG29" s="168"/>
      <c r="AH29" s="168"/>
      <c r="AI29" s="144">
        <f t="shared" si="0"/>
        <v>0</v>
      </c>
    </row>
    <row r="30" spans="2:35" ht="12.75">
      <c r="B30" s="252" t="s">
        <v>120</v>
      </c>
      <c r="C30" s="251">
        <f>'[1]INV I TRIM 12'!C33+'[1]INV II TRIM 12'!C33+'[1]INV III TRIM 12'!C33+'[1]INV IV TRIM 12'!C33</f>
        <v>48140</v>
      </c>
      <c r="D30" s="180">
        <f>'[1]INV I TRIM 12'!D33+'[1]INV II TRIM 12'!D33+'[1]INV III TRIM 12'!D33+'[1]INV IV TRIM 12'!D33</f>
        <v>393</v>
      </c>
      <c r="E30" s="169">
        <f t="shared" si="2"/>
        <v>48533</v>
      </c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7"/>
      <c r="AE30" s="168"/>
      <c r="AF30" s="168"/>
      <c r="AG30" s="168"/>
      <c r="AH30" s="168"/>
      <c r="AI30" s="144">
        <f t="shared" si="0"/>
        <v>-48533</v>
      </c>
    </row>
    <row r="31" spans="2:35" ht="12.75">
      <c r="B31" s="255" t="s">
        <v>41</v>
      </c>
      <c r="C31" s="253">
        <f>'[1]INV I TRIM 12'!C34+'[1]INV II TRIM 12'!C34+'[1]INV III TRIM 12'!C34+'[1]INV IV TRIM 12'!C34</f>
        <v>992</v>
      </c>
      <c r="D31" s="244">
        <f>'[1]INV I TRIM 12'!D34+'[1]INV II TRIM 12'!D34+'[1]INV III TRIM 12'!D34+'[1]INV IV TRIM 12'!D34</f>
        <v>0</v>
      </c>
      <c r="E31" s="254">
        <f t="shared" si="2"/>
        <v>992</v>
      </c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  <c r="AE31" s="168"/>
      <c r="AF31" s="168"/>
      <c r="AG31" s="168"/>
      <c r="AH31" s="168"/>
      <c r="AI31" s="144">
        <f t="shared" si="0"/>
        <v>-992</v>
      </c>
    </row>
    <row r="32" spans="2:35" ht="12.75">
      <c r="B32" s="252" t="s">
        <v>121</v>
      </c>
      <c r="C32" s="251">
        <f>'[1]INV I TRIM 12'!C35+'[1]INV II TRIM 12'!C35+'[1]INV III TRIM 12'!C35+'[1]INV IV TRIM 12'!C35</f>
        <v>340350</v>
      </c>
      <c r="D32" s="180">
        <f>'[1]INV I TRIM 12'!D35+'[1]INV II TRIM 12'!D35+'[1]INV III TRIM 12'!D35+'[1]INV IV TRIM 12'!D35</f>
        <v>150224</v>
      </c>
      <c r="E32" s="169">
        <f t="shared" si="2"/>
        <v>490574</v>
      </c>
      <c r="F32" s="165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  <c r="AE32" s="168"/>
      <c r="AF32" s="168"/>
      <c r="AG32" s="168"/>
      <c r="AH32" s="168"/>
      <c r="AI32" s="144">
        <f t="shared" si="0"/>
        <v>-490574</v>
      </c>
    </row>
    <row r="33" spans="2:35" ht="12.75">
      <c r="B33" s="245" t="s">
        <v>42</v>
      </c>
      <c r="C33" s="251">
        <f>'[1]INV I TRIM 12'!C36+'[1]INV II TRIM 12'!C36+'[1]INV III TRIM 12'!C36+'[1]INV IV TRIM 12'!C36</f>
        <v>195512</v>
      </c>
      <c r="D33" s="180">
        <f>'[1]INV I TRIM 12'!D36+'[1]INV II TRIM 12'!D36+'[1]INV III TRIM 12'!D36+'[1]INV IV TRIM 12'!D36</f>
        <v>0</v>
      </c>
      <c r="E33" s="169">
        <f t="shared" si="2"/>
        <v>195512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  <c r="AE33" s="168"/>
      <c r="AF33" s="168"/>
      <c r="AG33" s="168"/>
      <c r="AH33" s="168"/>
      <c r="AI33" s="144">
        <f t="shared" si="0"/>
        <v>-195512</v>
      </c>
    </row>
    <row r="34" spans="2:35" ht="12.75">
      <c r="B34" s="252" t="s">
        <v>122</v>
      </c>
      <c r="C34" s="251">
        <f>'[1]INV I TRIM 12'!C37+'[1]INV II TRIM 12'!C37+'[1]INV III TRIM 12'!C37+'[1]INV IV TRIM 12'!C37</f>
        <v>0</v>
      </c>
      <c r="D34" s="180">
        <f>'[1]INV I TRIM 12'!D37+'[1]INV II TRIM 12'!D37+'[1]INV III TRIM 12'!D37+'[1]INV IV TRIM 12'!D37</f>
        <v>0</v>
      </c>
      <c r="E34" s="169">
        <f t="shared" si="2"/>
        <v>0</v>
      </c>
      <c r="F34" s="165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  <c r="AE34" s="168"/>
      <c r="AF34" s="168"/>
      <c r="AG34" s="168"/>
      <c r="AH34" s="168"/>
      <c r="AI34" s="144">
        <f t="shared" si="0"/>
        <v>0</v>
      </c>
    </row>
    <row r="35" spans="2:35" ht="12.75">
      <c r="B35" s="242" t="s">
        <v>123</v>
      </c>
      <c r="C35" s="253">
        <f>'[1]INV I TRIM 12'!C38+'[1]INV II TRIM 12'!C38+'[1]INV III TRIM 12'!C38+'[1]INV IV TRIM 12'!C38</f>
        <v>6547.36045</v>
      </c>
      <c r="D35" s="244">
        <f>'[1]INV I TRIM 12'!D38+'[1]INV II TRIM 12'!D38+'[1]INV III TRIM 12'!D38+'[1]INV IV TRIM 12'!D38</f>
        <v>0</v>
      </c>
      <c r="E35" s="254">
        <f t="shared" si="2"/>
        <v>6547.36045</v>
      </c>
      <c r="F35" s="16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  <c r="AE35" s="168"/>
      <c r="AF35" s="168"/>
      <c r="AG35" s="168"/>
      <c r="AH35" s="168"/>
      <c r="AI35" s="144">
        <f t="shared" si="0"/>
        <v>-6547.36045</v>
      </c>
    </row>
    <row r="36" spans="2:35" ht="12.75">
      <c r="B36" s="255" t="s">
        <v>43</v>
      </c>
      <c r="C36" s="253">
        <f>'[1]INV I TRIM 12'!C39+'[1]INV II TRIM 12'!C39+'[1]INV III TRIM 12'!C39+'[1]INV IV TRIM 12'!C39</f>
        <v>59670</v>
      </c>
      <c r="D36" s="244">
        <f>'[1]INV I TRIM 12'!D39+'[1]INV II TRIM 12'!D39+'[1]INV III TRIM 12'!D39+'[1]INV IV TRIM 12'!D39</f>
        <v>0</v>
      </c>
      <c r="E36" s="254">
        <f t="shared" si="2"/>
        <v>59670</v>
      </c>
      <c r="F36" s="165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8"/>
      <c r="AF36" s="168"/>
      <c r="AG36" s="168"/>
      <c r="AH36" s="168"/>
      <c r="AI36" s="144">
        <f t="shared" si="0"/>
        <v>-59670</v>
      </c>
    </row>
    <row r="37" spans="2:35" ht="12.75">
      <c r="B37" s="252" t="s">
        <v>124</v>
      </c>
      <c r="C37" s="251">
        <f>'[1]INV I TRIM 12'!C40+'[1]INV II TRIM 12'!C40+'[1]INV III TRIM 12'!C40+'[1]INV IV TRIM 12'!C40</f>
        <v>1057</v>
      </c>
      <c r="D37" s="180">
        <f>'[1]INV I TRIM 12'!D40+'[1]INV II TRIM 12'!D40+'[1]INV III TRIM 12'!D40+'[1]INV IV TRIM 12'!D40</f>
        <v>0</v>
      </c>
      <c r="E37" s="169">
        <f t="shared" si="2"/>
        <v>1057</v>
      </c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  <c r="AE37" s="168"/>
      <c r="AF37" s="168"/>
      <c r="AG37" s="168"/>
      <c r="AH37" s="168"/>
      <c r="AI37" s="144">
        <f t="shared" si="0"/>
        <v>-1057</v>
      </c>
    </row>
    <row r="38" spans="2:35" ht="12.75">
      <c r="B38" s="242" t="s">
        <v>125</v>
      </c>
      <c r="C38" s="253">
        <f>'[1]INV I TRIM 12'!C41+'[1]INV II TRIM 12'!C41+'[1]INV III TRIM 12'!C41+'[1]INV IV TRIM 12'!C41</f>
        <v>0</v>
      </c>
      <c r="D38" s="244">
        <f>'[1]INV I TRIM 12'!D41+'[1]INV II TRIM 12'!D41+'[1]INV III TRIM 12'!D41+'[1]INV IV TRIM 12'!D41</f>
        <v>0</v>
      </c>
      <c r="E38" s="254">
        <f t="shared" si="2"/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  <c r="AE38" s="168"/>
      <c r="AF38" s="168"/>
      <c r="AG38" s="168"/>
      <c r="AH38" s="168"/>
      <c r="AI38" s="144">
        <f t="shared" si="0"/>
        <v>0</v>
      </c>
    </row>
    <row r="39" spans="2:35" ht="12" customHeight="1">
      <c r="B39" s="252" t="s">
        <v>126</v>
      </c>
      <c r="C39" s="251">
        <f>'[1]INV I TRIM 12'!C42+'[1]INV II TRIM 12'!C42+'[1]INV III TRIM 12'!C42+'[1]INV IV TRIM 12'!C42</f>
        <v>101</v>
      </c>
      <c r="D39" s="180">
        <f>'[1]INV I TRIM 12'!D42+'[1]INV II TRIM 12'!D42+'[1]INV III TRIM 12'!D42+'[1]INV IV TRIM 12'!D42</f>
        <v>0</v>
      </c>
      <c r="E39" s="169">
        <f t="shared" si="2"/>
        <v>101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  <c r="AE39" s="173"/>
      <c r="AF39" s="173"/>
      <c r="AG39" s="173"/>
      <c r="AH39" s="173"/>
      <c r="AI39" s="144">
        <f t="shared" si="0"/>
        <v>-101</v>
      </c>
    </row>
    <row r="40" spans="2:35" ht="12.75">
      <c r="B40" s="252" t="s">
        <v>127</v>
      </c>
      <c r="C40" s="251">
        <f>'[1]INV I TRIM 12'!C43+'[1]INV II TRIM 12'!C43+'[1]INV III TRIM 12'!C43+'[1]INV IV TRIM 12'!C43</f>
        <v>761</v>
      </c>
      <c r="D40" s="180">
        <f>'[1]INV I TRIM 12'!D43+'[1]INV II TRIM 12'!D43+'[1]INV III TRIM 12'!D43+'[1]INV IV TRIM 12'!D43</f>
        <v>0</v>
      </c>
      <c r="E40" s="169">
        <f t="shared" si="2"/>
        <v>761</v>
      </c>
      <c r="F40" s="174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7"/>
      <c r="AF40" s="177"/>
      <c r="AG40" s="177"/>
      <c r="AH40" s="177"/>
      <c r="AI40" s="144"/>
    </row>
    <row r="41" spans="2:35" ht="12.75">
      <c r="B41" s="242" t="s">
        <v>128</v>
      </c>
      <c r="C41" s="253">
        <f>'[1]INV I TRIM 12'!C44+'[1]INV II TRIM 12'!C44+'[1]INV III TRIM 12'!C44+'[1]INV IV TRIM 12'!C44</f>
        <v>0</v>
      </c>
      <c r="D41" s="244">
        <f>'[1]INV I TRIM 12'!D44+'[1]INV II TRIM 12'!D44+'[1]INV III TRIM 12'!D44+'[1]INV IV TRIM 12'!D44</f>
        <v>0</v>
      </c>
      <c r="E41" s="254">
        <f t="shared" si="2"/>
        <v>0</v>
      </c>
      <c r="F41" s="174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/>
      <c r="AE41" s="177"/>
      <c r="AF41" s="177"/>
      <c r="AG41" s="177"/>
      <c r="AH41" s="177"/>
      <c r="AI41" s="144"/>
    </row>
    <row r="42" spans="2:35" ht="12.75">
      <c r="B42" s="258" t="s">
        <v>44</v>
      </c>
      <c r="C42" s="259">
        <f>'[1]INV I TRIM 12'!C45+'[1]INV II TRIM 12'!C45+'[1]INV III TRIM 12'!C45+'[1]INV IV TRIM 12'!C45</f>
        <v>3570</v>
      </c>
      <c r="D42" s="183">
        <f>'[1]INV I TRIM 12'!D45+'[1]INV II TRIM 12'!D45+'[1]INV III TRIM 12'!D45+'[1]INV IV TRIM 12'!D45</f>
        <v>0</v>
      </c>
      <c r="E42" s="169">
        <f t="shared" si="2"/>
        <v>3570</v>
      </c>
      <c r="F42" s="174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6"/>
      <c r="AE42" s="177"/>
      <c r="AF42" s="177"/>
      <c r="AG42" s="177"/>
      <c r="AH42" s="177"/>
      <c r="AI42" s="144"/>
    </row>
    <row r="43" spans="2:35" ht="12.75">
      <c r="B43" s="245" t="s">
        <v>152</v>
      </c>
      <c r="C43" s="259">
        <f>'[1]INV I TRIM 12'!C46+'[1]INV II TRIM 12'!C46+'[1]INV III TRIM 12'!C46+'[1]INV IV TRIM 12'!C46</f>
        <v>58466</v>
      </c>
      <c r="D43" s="183">
        <f>'[1]INV I TRIM 12'!D46+'[1]INV II TRIM 12'!D46+'[1]INV III TRIM 12'!D46+'[1]INV IV TRIM 12'!D46</f>
        <v>0</v>
      </c>
      <c r="E43" s="169">
        <f>C43+D43</f>
        <v>58466</v>
      </c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6"/>
      <c r="AE43" s="177"/>
      <c r="AF43" s="177"/>
      <c r="AG43" s="177"/>
      <c r="AH43" s="177"/>
      <c r="AI43" s="144"/>
    </row>
    <row r="44" spans="2:35" ht="12.75">
      <c r="B44" s="242" t="s">
        <v>159</v>
      </c>
      <c r="C44" s="260">
        <f>'[1]INV I TRIM 12'!C47+'[1]INV II TRIM 12'!C47+'[1]INV III TRIM 12'!C47+'[1]INV IV TRIM 12'!C47</f>
        <v>165391</v>
      </c>
      <c r="D44" s="261">
        <f>'[1]INV I TRIM 12'!D47+'[1]INV II TRIM 12'!D47+'[1]INV III TRIM 12'!D47+'[1]INV IV TRIM 12'!D47</f>
        <v>0</v>
      </c>
      <c r="E44" s="254">
        <f aca="true" t="shared" si="3" ref="E44:E55">C44+D44</f>
        <v>165391</v>
      </c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6"/>
      <c r="AE44" s="177"/>
      <c r="AF44" s="177"/>
      <c r="AG44" s="177"/>
      <c r="AH44" s="177"/>
      <c r="AI44" s="144"/>
    </row>
    <row r="45" spans="2:35" ht="12.75">
      <c r="B45" s="242" t="s">
        <v>160</v>
      </c>
      <c r="C45" s="260">
        <f>'[1]INV I TRIM 12'!C48+'[1]INV II TRIM 12'!C48+'[1]INV III TRIM 12'!C48+'[1]INV IV TRIM 12'!C48</f>
        <v>28</v>
      </c>
      <c r="D45" s="261">
        <f>'[1]INV I TRIM 12'!D48+'[1]INV II TRIM 12'!D48+'[1]INV III TRIM 12'!D48+'[1]INV IV TRIM 12'!D48</f>
        <v>0</v>
      </c>
      <c r="E45" s="254">
        <f t="shared" si="3"/>
        <v>28</v>
      </c>
      <c r="F45" s="174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  <c r="AE45" s="177"/>
      <c r="AF45" s="177"/>
      <c r="AG45" s="177"/>
      <c r="AH45" s="177"/>
      <c r="AI45" s="144"/>
    </row>
    <row r="46" spans="2:35" ht="12.75">
      <c r="B46" s="242" t="s">
        <v>161</v>
      </c>
      <c r="C46" s="260">
        <f>'[1]INV I TRIM 12'!C49+'[1]INV II TRIM 12'!C49+'[1]INV III TRIM 12'!C49+'[1]INV IV TRIM 12'!C49</f>
        <v>58</v>
      </c>
      <c r="D46" s="261">
        <f>'[1]INV I TRIM 12'!D49+'[1]INV II TRIM 12'!D49+'[1]INV III TRIM 12'!D49+'[1]INV IV TRIM 12'!D49</f>
        <v>0</v>
      </c>
      <c r="E46" s="254">
        <f t="shared" si="3"/>
        <v>58</v>
      </c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177"/>
      <c r="AF46" s="177"/>
      <c r="AG46" s="177"/>
      <c r="AH46" s="177"/>
      <c r="AI46" s="144"/>
    </row>
    <row r="47" spans="2:35" ht="13.5" thickBot="1">
      <c r="B47" s="242" t="s">
        <v>162</v>
      </c>
      <c r="C47" s="260">
        <f>'[1]INV I TRIM 12'!C50+'[1]INV II TRIM 12'!C50+'[1]INV III TRIM 12'!C50+'[1]INV IV TRIM 12'!C50</f>
        <v>472406</v>
      </c>
      <c r="D47" s="261">
        <f>'[1]INV I TRIM 12'!D50+'[1]INV II TRIM 12'!D50+'[1]INV III TRIM 12'!D50+'[1]INV IV TRIM 12'!D50</f>
        <v>0</v>
      </c>
      <c r="E47" s="254">
        <f t="shared" si="3"/>
        <v>472406</v>
      </c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6"/>
      <c r="AE47" s="177"/>
      <c r="AF47" s="177"/>
      <c r="AG47" s="177"/>
      <c r="AH47" s="177"/>
      <c r="AI47" s="144"/>
    </row>
    <row r="48" spans="2:35" ht="13.5" thickBot="1">
      <c r="B48" s="242" t="s">
        <v>163</v>
      </c>
      <c r="C48" s="260">
        <f>'[1]INV I TRIM 12'!C51+'[1]INV II TRIM 12'!C51+'[1]INV III TRIM 12'!C51+'[1]INV IV TRIM 12'!C51</f>
        <v>25696</v>
      </c>
      <c r="D48" s="261">
        <f>'[1]INV I TRIM 12'!D51+'[1]INV II TRIM 12'!D51+'[1]INV III TRIM 12'!D51+'[1]INV IV TRIM 12'!D51</f>
        <v>0</v>
      </c>
      <c r="E48" s="254">
        <f t="shared" si="3"/>
        <v>25696</v>
      </c>
      <c r="F48" s="146">
        <f>SUM(F13:F39)</f>
        <v>0</v>
      </c>
      <c r="G48" s="147">
        <f aca="true" t="shared" si="4" ref="G48:AD48">SUM(G13:G39)</f>
        <v>0</v>
      </c>
      <c r="H48" s="147">
        <f t="shared" si="4"/>
        <v>0</v>
      </c>
      <c r="I48" s="147">
        <f t="shared" si="4"/>
        <v>0</v>
      </c>
      <c r="J48" s="147">
        <f t="shared" si="4"/>
        <v>0</v>
      </c>
      <c r="K48" s="147">
        <f t="shared" si="4"/>
        <v>0</v>
      </c>
      <c r="L48" s="147">
        <f t="shared" si="4"/>
        <v>0</v>
      </c>
      <c r="M48" s="147">
        <f t="shared" si="4"/>
        <v>0</v>
      </c>
      <c r="N48" s="147">
        <f t="shared" si="4"/>
        <v>0</v>
      </c>
      <c r="O48" s="147">
        <f t="shared" si="4"/>
        <v>0</v>
      </c>
      <c r="P48" s="147">
        <f t="shared" si="4"/>
        <v>0</v>
      </c>
      <c r="Q48" s="147">
        <f t="shared" si="4"/>
        <v>0</v>
      </c>
      <c r="R48" s="147">
        <f t="shared" si="4"/>
        <v>0</v>
      </c>
      <c r="S48" s="147">
        <f t="shared" si="4"/>
        <v>0</v>
      </c>
      <c r="T48" s="147">
        <f t="shared" si="4"/>
        <v>0</v>
      </c>
      <c r="U48" s="147">
        <f t="shared" si="4"/>
        <v>0</v>
      </c>
      <c r="V48" s="147">
        <f t="shared" si="4"/>
        <v>0</v>
      </c>
      <c r="W48" s="147"/>
      <c r="X48" s="147"/>
      <c r="Y48" s="147">
        <f t="shared" si="4"/>
        <v>0</v>
      </c>
      <c r="Z48" s="147">
        <f t="shared" si="4"/>
        <v>0</v>
      </c>
      <c r="AA48" s="147"/>
      <c r="AB48" s="147">
        <f t="shared" si="4"/>
        <v>0</v>
      </c>
      <c r="AC48" s="147">
        <f t="shared" si="4"/>
        <v>0</v>
      </c>
      <c r="AD48" s="148">
        <f t="shared" si="4"/>
        <v>0</v>
      </c>
      <c r="AE48" s="160">
        <f>D48+E48</f>
        <v>25696</v>
      </c>
      <c r="AF48" s="160">
        <f>E48+AE48</f>
        <v>51392</v>
      </c>
      <c r="AG48" s="160">
        <f>AE48+AF48</f>
        <v>77088</v>
      </c>
      <c r="AH48" s="160">
        <f>AF48+AG48</f>
        <v>128480</v>
      </c>
      <c r="AI48" s="144">
        <f t="shared" si="0"/>
        <v>-25696</v>
      </c>
    </row>
    <row r="49" spans="2:35" ht="13.5" thickBot="1">
      <c r="B49" s="252" t="s">
        <v>153</v>
      </c>
      <c r="C49" s="259">
        <f>'[1]INV I TRIM 12'!C52+'[1]INV II TRIM 12'!C52+'[1]INV III TRIM 12'!C52+'[1]INV IV TRIM 12'!C52</f>
        <v>4542</v>
      </c>
      <c r="D49" s="183">
        <f>'[1]INV I TRIM 12'!D52+'[1]INV II TRIM 12'!D52+'[1]INV III TRIM 12'!D52+'[1]INV IV TRIM 12'!D52</f>
        <v>0</v>
      </c>
      <c r="E49" s="254">
        <f t="shared" si="3"/>
        <v>4542</v>
      </c>
      <c r="F49" s="146" t="s">
        <v>80</v>
      </c>
      <c r="G49" s="147" t="s">
        <v>81</v>
      </c>
      <c r="H49" s="147" t="s">
        <v>82</v>
      </c>
      <c r="I49" s="147" t="s">
        <v>83</v>
      </c>
      <c r="J49" s="147" t="s">
        <v>84</v>
      </c>
      <c r="K49" s="147" t="s">
        <v>85</v>
      </c>
      <c r="L49" s="147" t="s">
        <v>86</v>
      </c>
      <c r="M49" s="147" t="s">
        <v>87</v>
      </c>
      <c r="N49" s="147" t="s">
        <v>87</v>
      </c>
      <c r="O49" s="147" t="s">
        <v>88</v>
      </c>
      <c r="P49" s="147" t="s">
        <v>89</v>
      </c>
      <c r="Q49" s="147" t="s">
        <v>90</v>
      </c>
      <c r="R49" s="147" t="s">
        <v>91</v>
      </c>
      <c r="S49" s="147" t="s">
        <v>92</v>
      </c>
      <c r="T49" s="147" t="s">
        <v>93</v>
      </c>
      <c r="U49" s="147" t="s">
        <v>94</v>
      </c>
      <c r="V49" s="147" t="s">
        <v>95</v>
      </c>
      <c r="W49" s="147" t="s">
        <v>96</v>
      </c>
      <c r="X49" s="147" t="s">
        <v>97</v>
      </c>
      <c r="Y49" s="147" t="s">
        <v>98</v>
      </c>
      <c r="Z49" s="147" t="s">
        <v>99</v>
      </c>
      <c r="AA49" s="147" t="s">
        <v>100</v>
      </c>
      <c r="AB49" s="147" t="s">
        <v>101</v>
      </c>
      <c r="AC49" s="147" t="s">
        <v>102</v>
      </c>
      <c r="AD49" s="148" t="s">
        <v>103</v>
      </c>
      <c r="AE49" s="149" t="s">
        <v>104</v>
      </c>
      <c r="AF49" s="149" t="s">
        <v>105</v>
      </c>
      <c r="AG49" s="149" t="s">
        <v>106</v>
      </c>
      <c r="AH49" s="149" t="s">
        <v>107</v>
      </c>
      <c r="AI49" s="144"/>
    </row>
    <row r="50" spans="2:35" ht="12.75">
      <c r="B50" s="242" t="s">
        <v>154</v>
      </c>
      <c r="C50" s="260">
        <f>'[1]INV I TRIM 12'!C53+'[1]INV II TRIM 12'!C53+'[1]INV III TRIM 12'!C53+'[1]INV IV TRIM 12'!C53</f>
        <v>472</v>
      </c>
      <c r="D50" s="261">
        <f>'[1]INV I TRIM 12'!D53+'[1]INV II TRIM 12'!D53+'[1]INV III TRIM 12'!D53+'[1]INV IV TRIM 12'!D53</f>
        <v>304</v>
      </c>
      <c r="E50" s="254">
        <f t="shared" si="3"/>
        <v>776</v>
      </c>
      <c r="F50" s="162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161"/>
      <c r="AF50" s="161"/>
      <c r="AG50" s="161"/>
      <c r="AH50" s="161"/>
      <c r="AI50" s="144">
        <f t="shared" si="0"/>
        <v>-776</v>
      </c>
    </row>
    <row r="51" spans="2:35" ht="12.75">
      <c r="B51" s="252" t="s">
        <v>164</v>
      </c>
      <c r="C51" s="259">
        <f>'[1]INV I TRIM 12'!C54+'[1]INV II TRIM 12'!C54+'[1]INV III TRIM 12'!C54+'[1]INV IV TRIM 12'!C54</f>
        <v>2395</v>
      </c>
      <c r="D51" s="183">
        <f>'[1]INV I TRIM 12'!D54+'[1]INV II TRIM 12'!D54+'[1]INV III TRIM 12'!D54+'[1]INV IV TRIM 12'!D54</f>
        <v>0</v>
      </c>
      <c r="E51" s="254">
        <f t="shared" si="3"/>
        <v>2395</v>
      </c>
      <c r="F51" s="178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  <c r="AE51" s="169"/>
      <c r="AF51" s="169"/>
      <c r="AG51" s="169"/>
      <c r="AH51" s="169"/>
      <c r="AI51" s="144">
        <f t="shared" si="0"/>
        <v>-2395</v>
      </c>
    </row>
    <row r="52" spans="2:35" ht="12.75">
      <c r="B52" s="242" t="s">
        <v>155</v>
      </c>
      <c r="C52" s="260">
        <f>'[1]INV I TRIM 12'!C55+'[1]INV II TRIM 12'!C55+'[1]INV III TRIM 12'!C55+'[1]INV IV TRIM 12'!C55</f>
        <v>844</v>
      </c>
      <c r="D52" s="261">
        <f>'[1]INV I TRIM 12'!D55+'[1]INV II TRIM 12'!D55+'[1]INV III TRIM 12'!D55+'[1]INV IV TRIM 12'!D55</f>
        <v>0</v>
      </c>
      <c r="E52" s="254">
        <f t="shared" si="3"/>
        <v>844</v>
      </c>
      <c r="F52" s="178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  <c r="AE52" s="169"/>
      <c r="AF52" s="169"/>
      <c r="AG52" s="169"/>
      <c r="AH52" s="169"/>
      <c r="AI52" s="144">
        <f t="shared" si="0"/>
        <v>-844</v>
      </c>
    </row>
    <row r="53" spans="2:35" ht="12.75">
      <c r="B53" s="242" t="s">
        <v>156</v>
      </c>
      <c r="C53" s="260">
        <f>'[1]INV I TRIM 12'!C56+'[1]INV II TRIM 12'!C56+'[1]INV III TRIM 12'!C56+'[1]INV IV TRIM 12'!C56</f>
        <v>941</v>
      </c>
      <c r="D53" s="261">
        <f>'[1]INV I TRIM 12'!D56+'[1]INV II TRIM 12'!D56+'[1]INV III TRIM 12'!D56+'[1]INV IV TRIM 12'!D56</f>
        <v>0</v>
      </c>
      <c r="E53" s="254">
        <f t="shared" si="3"/>
        <v>941</v>
      </c>
      <c r="F53" s="178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69"/>
      <c r="AF53" s="169"/>
      <c r="AG53" s="169"/>
      <c r="AH53" s="169"/>
      <c r="AI53" s="144">
        <f t="shared" si="0"/>
        <v>-941</v>
      </c>
    </row>
    <row r="54" spans="2:35" ht="12.75">
      <c r="B54" s="242" t="s">
        <v>157</v>
      </c>
      <c r="C54" s="262" t="s">
        <v>165</v>
      </c>
      <c r="D54" s="263" t="s">
        <v>165</v>
      </c>
      <c r="E54" s="254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  <c r="AE54" s="169"/>
      <c r="AF54" s="169"/>
      <c r="AG54" s="169"/>
      <c r="AH54" s="169"/>
      <c r="AI54" s="144">
        <f t="shared" si="0"/>
        <v>0</v>
      </c>
    </row>
    <row r="55" spans="2:35" ht="13.5" thickBot="1">
      <c r="B55" s="264" t="s">
        <v>166</v>
      </c>
      <c r="C55" s="260">
        <f>'[1]INV I TRIM 12'!C58+'[1]INV II TRIM 12'!C58+'[1]INV III TRIM 12'!C58+'[1]INV IV TRIM 12'!C58</f>
        <v>200</v>
      </c>
      <c r="D55" s="261">
        <f>'[1]INV I TRIM 12'!D58+'[1]INV II TRIM 12'!D58+'[1]INV III TRIM 12'!D58+'[1]INV IV TRIM 12'!D58</f>
        <v>0</v>
      </c>
      <c r="E55" s="265">
        <f t="shared" si="3"/>
        <v>200</v>
      </c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/>
      <c r="AE55" s="169"/>
      <c r="AF55" s="169"/>
      <c r="AG55" s="169"/>
      <c r="AH55" s="169"/>
      <c r="AI55" s="144">
        <f t="shared" si="0"/>
        <v>-200</v>
      </c>
    </row>
    <row r="56" spans="2:35" ht="13.5" thickBot="1">
      <c r="B56" s="283" t="s">
        <v>2</v>
      </c>
      <c r="C56" s="284">
        <f>SUM(C16:C55)</f>
        <v>1587559.66045</v>
      </c>
      <c r="D56" s="285">
        <f>SUM(D16:D55)</f>
        <v>158570</v>
      </c>
      <c r="E56" s="282">
        <f>SUM(E16:E55)</f>
        <v>1746129.66045</v>
      </c>
      <c r="F56" s="178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80"/>
      <c r="AE56" s="169"/>
      <c r="AF56" s="169"/>
      <c r="AG56" s="169"/>
      <c r="AH56" s="169"/>
      <c r="AI56" s="144">
        <f t="shared" si="0"/>
        <v>-1746129.66045</v>
      </c>
    </row>
    <row r="57" spans="2:35" ht="13.5" thickBot="1">
      <c r="B57" s="286" t="s">
        <v>68</v>
      </c>
      <c r="C57" s="280" t="s">
        <v>65</v>
      </c>
      <c r="D57" s="281" t="s">
        <v>66</v>
      </c>
      <c r="E57" s="282" t="s">
        <v>2</v>
      </c>
      <c r="F57" s="178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  <c r="AE57" s="169"/>
      <c r="AF57" s="169"/>
      <c r="AG57" s="169"/>
      <c r="AH57" s="169"/>
      <c r="AI57" s="144" t="e">
        <f t="shared" si="0"/>
        <v>#VALUE!</v>
      </c>
    </row>
    <row r="58" spans="2:35" ht="12.75">
      <c r="B58" s="239" t="s">
        <v>52</v>
      </c>
      <c r="C58" s="291" t="s">
        <v>165</v>
      </c>
      <c r="D58" s="292" t="s">
        <v>165</v>
      </c>
      <c r="E58" s="169"/>
      <c r="F58" s="178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  <c r="AE58" s="169"/>
      <c r="AF58" s="169"/>
      <c r="AG58" s="169"/>
      <c r="AH58" s="169"/>
      <c r="AI58" s="144">
        <f t="shared" si="0"/>
        <v>0</v>
      </c>
    </row>
    <row r="59" spans="2:35" ht="12.75">
      <c r="B59" s="245" t="s">
        <v>53</v>
      </c>
      <c r="C59" s="268">
        <f>'[1]INV I TRIM 12'!C62+'[1]INV II TRIM 12'!C62+'[1]INV III TRIM 12'!C62+'[1]INV IV TRIM 12'!C62</f>
        <v>7329</v>
      </c>
      <c r="D59" s="267">
        <f>'[1]INV I TRIM 12'!D62+'[1]INV II TRIM 12'!D62+'[1]INV III TRIM 12'!D62+'[1]INV IV TRIM 12'!D62</f>
        <v>0</v>
      </c>
      <c r="E59" s="169">
        <f>C59+D59</f>
        <v>7329</v>
      </c>
      <c r="F59" s="178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  <c r="AE59" s="169"/>
      <c r="AF59" s="169"/>
      <c r="AG59" s="169"/>
      <c r="AH59" s="169"/>
      <c r="AI59" s="144">
        <f t="shared" si="0"/>
        <v>-7329</v>
      </c>
    </row>
    <row r="60" spans="2:35" ht="13.5" thickBot="1">
      <c r="B60" s="255" t="s">
        <v>54</v>
      </c>
      <c r="C60" s="268">
        <f>'[1]INV I TRIM 12'!C63+'[1]INV II TRIM 12'!C63+'[1]INV III TRIM 12'!C63+'[1]INV IV TRIM 12'!C63</f>
        <v>13547</v>
      </c>
      <c r="D60" s="267">
        <f>'[1]INV I TRIM 12'!D63+'[1]INV II TRIM 12'!D63+'[1]INV III TRIM 12'!D63+'[1]INV IV TRIM 12'!D63</f>
        <v>1625</v>
      </c>
      <c r="E60" s="254">
        <f>C60+D60</f>
        <v>15172</v>
      </c>
      <c r="F60" s="18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3"/>
      <c r="AE60" s="184"/>
      <c r="AF60" s="184"/>
      <c r="AG60" s="184"/>
      <c r="AH60" s="184"/>
      <c r="AI60" s="144">
        <f t="shared" si="0"/>
        <v>-15172</v>
      </c>
    </row>
    <row r="61" spans="2:35" ht="13.5" thickBot="1">
      <c r="B61" s="242" t="s">
        <v>129</v>
      </c>
      <c r="C61" s="268">
        <f>'[1]INV I TRIM 12'!C64+'[1]INV II TRIM 12'!C64+'[1]INV III TRIM 12'!C64+'[1]INV IV TRIM 12'!C64</f>
        <v>0</v>
      </c>
      <c r="D61" s="267">
        <f>'[1]INV I TRIM 12'!D64+'[1]INV II TRIM 12'!D64+'[1]INV III TRIM 12'!D64+'[1]INV IV TRIM 12'!D64</f>
        <v>0</v>
      </c>
      <c r="E61" s="254">
        <f>C61+D61</f>
        <v>0</v>
      </c>
      <c r="F61" s="146">
        <f aca="true" t="shared" si="5" ref="F61:AD61">SUM(F50:F60)</f>
        <v>0</v>
      </c>
      <c r="G61" s="185">
        <f t="shared" si="5"/>
        <v>0</v>
      </c>
      <c r="H61" s="185">
        <f t="shared" si="5"/>
        <v>0</v>
      </c>
      <c r="I61" s="185">
        <f t="shared" si="5"/>
        <v>0</v>
      </c>
      <c r="J61" s="185">
        <f t="shared" si="5"/>
        <v>0</v>
      </c>
      <c r="K61" s="185">
        <f t="shared" si="5"/>
        <v>0</v>
      </c>
      <c r="L61" s="185">
        <f t="shared" si="5"/>
        <v>0</v>
      </c>
      <c r="M61" s="185">
        <f t="shared" si="5"/>
        <v>0</v>
      </c>
      <c r="N61" s="185">
        <f t="shared" si="5"/>
        <v>0</v>
      </c>
      <c r="O61" s="185">
        <f t="shared" si="5"/>
        <v>0</v>
      </c>
      <c r="P61" s="185">
        <f t="shared" si="5"/>
        <v>0</v>
      </c>
      <c r="Q61" s="185">
        <f t="shared" si="5"/>
        <v>0</v>
      </c>
      <c r="R61" s="185">
        <f t="shared" si="5"/>
        <v>0</v>
      </c>
      <c r="S61" s="185">
        <f t="shared" si="5"/>
        <v>0</v>
      </c>
      <c r="T61" s="185">
        <f t="shared" si="5"/>
        <v>0</v>
      </c>
      <c r="U61" s="185">
        <f t="shared" si="5"/>
        <v>0</v>
      </c>
      <c r="V61" s="185">
        <f t="shared" si="5"/>
        <v>0</v>
      </c>
      <c r="W61" s="185">
        <f t="shared" si="5"/>
        <v>0</v>
      </c>
      <c r="X61" s="185">
        <f t="shared" si="5"/>
        <v>0</v>
      </c>
      <c r="Y61" s="185">
        <f t="shared" si="5"/>
        <v>0</v>
      </c>
      <c r="Z61" s="185">
        <f t="shared" si="5"/>
        <v>0</v>
      </c>
      <c r="AA61" s="185">
        <f t="shared" si="5"/>
        <v>0</v>
      </c>
      <c r="AB61" s="185">
        <f t="shared" si="5"/>
        <v>0</v>
      </c>
      <c r="AC61" s="185">
        <f t="shared" si="5"/>
        <v>0</v>
      </c>
      <c r="AD61" s="185">
        <f t="shared" si="5"/>
        <v>0</v>
      </c>
      <c r="AE61" s="160">
        <f>D61+E61</f>
        <v>0</v>
      </c>
      <c r="AF61" s="160">
        <f>E61+AE61</f>
        <v>0</v>
      </c>
      <c r="AG61" s="160">
        <f>AE61+AF61</f>
        <v>0</v>
      </c>
      <c r="AH61" s="160">
        <f>AF61+AG61</f>
        <v>0</v>
      </c>
      <c r="AI61" s="144">
        <f t="shared" si="0"/>
        <v>0</v>
      </c>
    </row>
    <row r="62" spans="2:35" ht="13.5" thickBot="1">
      <c r="B62" s="255" t="s">
        <v>55</v>
      </c>
      <c r="C62" s="268">
        <f>'[1]INV I TRIM 12'!C65+'[1]INV II TRIM 12'!C65+'[1]INV III TRIM 12'!C65+'[1]INV IV TRIM 12'!C65</f>
        <v>0</v>
      </c>
      <c r="D62" s="267">
        <f>'[1]INV I TRIM 12'!D65+'[1]INV II TRIM 12'!D65+'[1]INV III TRIM 12'!D65+'[1]INV IV TRIM 12'!D65</f>
        <v>0</v>
      </c>
      <c r="E62" s="254">
        <f aca="true" t="shared" si="6" ref="E62:E68">C62+D62</f>
        <v>0</v>
      </c>
      <c r="F62" s="146" t="s">
        <v>80</v>
      </c>
      <c r="G62" s="147" t="s">
        <v>81</v>
      </c>
      <c r="H62" s="147" t="s">
        <v>82</v>
      </c>
      <c r="I62" s="147" t="s">
        <v>83</v>
      </c>
      <c r="J62" s="147" t="s">
        <v>84</v>
      </c>
      <c r="K62" s="147" t="s">
        <v>85</v>
      </c>
      <c r="L62" s="147" t="s">
        <v>86</v>
      </c>
      <c r="M62" s="147" t="s">
        <v>87</v>
      </c>
      <c r="N62" s="147" t="s">
        <v>87</v>
      </c>
      <c r="O62" s="147" t="s">
        <v>88</v>
      </c>
      <c r="P62" s="147" t="s">
        <v>89</v>
      </c>
      <c r="Q62" s="147" t="s">
        <v>90</v>
      </c>
      <c r="R62" s="147" t="s">
        <v>91</v>
      </c>
      <c r="S62" s="147" t="s">
        <v>92</v>
      </c>
      <c r="T62" s="147" t="s">
        <v>93</v>
      </c>
      <c r="U62" s="147" t="s">
        <v>94</v>
      </c>
      <c r="V62" s="147" t="s">
        <v>95</v>
      </c>
      <c r="W62" s="147" t="s">
        <v>96</v>
      </c>
      <c r="X62" s="147" t="s">
        <v>97</v>
      </c>
      <c r="Y62" s="147" t="s">
        <v>98</v>
      </c>
      <c r="Z62" s="147" t="s">
        <v>99</v>
      </c>
      <c r="AA62" s="147" t="s">
        <v>100</v>
      </c>
      <c r="AB62" s="147" t="s">
        <v>101</v>
      </c>
      <c r="AC62" s="147" t="s">
        <v>102</v>
      </c>
      <c r="AD62" s="148" t="s">
        <v>103</v>
      </c>
      <c r="AE62" s="149" t="s">
        <v>104</v>
      </c>
      <c r="AF62" s="149" t="s">
        <v>105</v>
      </c>
      <c r="AG62" s="149" t="s">
        <v>106</v>
      </c>
      <c r="AH62" s="149" t="s">
        <v>107</v>
      </c>
      <c r="AI62" s="144"/>
    </row>
    <row r="63" spans="2:35" ht="12.75">
      <c r="B63" s="255" t="s">
        <v>56</v>
      </c>
      <c r="C63" s="268">
        <f>'[1]INV I TRIM 12'!C66+'[1]INV II TRIM 12'!C66+'[1]INV III TRIM 12'!C66+'[1]INV IV TRIM 12'!C66</f>
        <v>12969</v>
      </c>
      <c r="D63" s="267">
        <f>'[1]INV I TRIM 12'!D66+'[1]INV II TRIM 12'!D66+'[1]INV III TRIM 12'!D66+'[1]INV IV TRIM 12'!D66</f>
        <v>805</v>
      </c>
      <c r="E63" s="254">
        <f t="shared" si="6"/>
        <v>13774</v>
      </c>
      <c r="F63" s="162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161"/>
      <c r="AF63" s="161"/>
      <c r="AG63" s="161"/>
      <c r="AH63" s="161"/>
      <c r="AI63" s="144">
        <f t="shared" si="0"/>
        <v>-13774</v>
      </c>
    </row>
    <row r="64" spans="2:35" ht="12.75">
      <c r="B64" s="242" t="s">
        <v>130</v>
      </c>
      <c r="C64" s="268">
        <f>'[1]INV I TRIM 12'!C67+'[1]INV II TRIM 12'!C67+'[1]INV III TRIM 12'!C67+'[1]INV IV TRIM 12'!C67</f>
        <v>8120</v>
      </c>
      <c r="D64" s="267">
        <f>'[1]INV I TRIM 12'!D67+'[1]INV II TRIM 12'!D67+'[1]INV III TRIM 12'!D67+'[1]INV IV TRIM 12'!D67</f>
        <v>664</v>
      </c>
      <c r="E64" s="254">
        <f t="shared" si="6"/>
        <v>8784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80"/>
      <c r="AE64" s="169"/>
      <c r="AF64" s="169"/>
      <c r="AG64" s="169"/>
      <c r="AH64" s="169"/>
      <c r="AI64" s="144">
        <f t="shared" si="0"/>
        <v>-8784</v>
      </c>
    </row>
    <row r="65" spans="2:35" ht="12.75">
      <c r="B65" s="252" t="s">
        <v>131</v>
      </c>
      <c r="C65" s="268">
        <f>'[1]INV I TRIM 12'!C68+'[1]INV II TRIM 12'!C68+'[1]INV III TRIM 12'!C68+'[1]INV IV TRIM 12'!C68</f>
        <v>10098</v>
      </c>
      <c r="D65" s="267">
        <f>'[1]INV I TRIM 12'!D68+'[1]INV II TRIM 12'!D68+'[1]INV III TRIM 12'!D68+'[1]INV IV TRIM 12'!D68</f>
        <v>976</v>
      </c>
      <c r="E65" s="169">
        <f t="shared" si="6"/>
        <v>11074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80"/>
      <c r="AE65" s="169"/>
      <c r="AF65" s="169"/>
      <c r="AG65" s="169"/>
      <c r="AH65" s="169"/>
      <c r="AI65" s="144">
        <f t="shared" si="0"/>
        <v>-11074</v>
      </c>
    </row>
    <row r="66" spans="2:35" ht="12.75">
      <c r="B66" s="242" t="s">
        <v>132</v>
      </c>
      <c r="C66" s="268">
        <f>'[1]INV I TRIM 12'!C69+'[1]INV II TRIM 12'!C69+'[1]INV III TRIM 12'!C69+'[1]INV IV TRIM 12'!C69</f>
        <v>13747</v>
      </c>
      <c r="D66" s="267">
        <f>'[1]INV I TRIM 12'!D69+'[1]INV II TRIM 12'!D69+'[1]INV III TRIM 12'!D69+'[1]INV IV TRIM 12'!D69</f>
        <v>609</v>
      </c>
      <c r="E66" s="254">
        <f t="shared" si="6"/>
        <v>14356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80"/>
      <c r="AE66" s="169"/>
      <c r="AF66" s="169"/>
      <c r="AG66" s="169"/>
      <c r="AH66" s="169"/>
      <c r="AI66" s="144">
        <f t="shared" si="0"/>
        <v>-14356</v>
      </c>
    </row>
    <row r="67" spans="2:35" ht="12.75">
      <c r="B67" s="242" t="s">
        <v>133</v>
      </c>
      <c r="C67" s="268">
        <f>'[1]INV I TRIM 12'!C70+'[1]INV II TRIM 12'!C70+'[1]INV III TRIM 12'!C70+'[1]INV IV TRIM 12'!C70</f>
        <v>5451</v>
      </c>
      <c r="D67" s="267">
        <f>'[1]INV I TRIM 12'!D70+'[1]INV II TRIM 12'!D70+'[1]INV III TRIM 12'!D70+'[1]INV IV TRIM 12'!D70</f>
        <v>135</v>
      </c>
      <c r="E67" s="254">
        <f t="shared" si="6"/>
        <v>5586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80"/>
      <c r="AE67" s="169"/>
      <c r="AF67" s="169"/>
      <c r="AG67" s="169"/>
      <c r="AH67" s="169"/>
      <c r="AI67" s="144">
        <f t="shared" si="0"/>
        <v>-5586</v>
      </c>
    </row>
    <row r="68" spans="2:35" ht="13.5" thickBot="1">
      <c r="B68" s="269" t="s">
        <v>134</v>
      </c>
      <c r="C68" s="270">
        <f>'[1]INV I TRIM 12'!C71+'[1]INV II TRIM 12'!C71+'[1]INV III TRIM 12'!C71+'[1]INV IV TRIM 12'!C71</f>
        <v>9711</v>
      </c>
      <c r="D68" s="267">
        <f>'[1]INV I TRIM 12'!D71+'[1]INV II TRIM 12'!D71+'[1]INV III TRIM 12'!D71+'[1]INV IV TRIM 12'!D71</f>
        <v>557</v>
      </c>
      <c r="E68" s="184">
        <f t="shared" si="6"/>
        <v>10268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80"/>
      <c r="AE68" s="169"/>
      <c r="AF68" s="169"/>
      <c r="AG68" s="169"/>
      <c r="AH68" s="169"/>
      <c r="AI68" s="144">
        <f t="shared" si="0"/>
        <v>-10268</v>
      </c>
    </row>
    <row r="69" spans="2:35" ht="13.5" thickBot="1">
      <c r="B69" s="283" t="s">
        <v>2</v>
      </c>
      <c r="C69" s="284">
        <f>SUM(C58:C68)</f>
        <v>80972</v>
      </c>
      <c r="D69" s="285">
        <f>SUM(D58:D68)</f>
        <v>5371</v>
      </c>
      <c r="E69" s="282">
        <f>C69+D69</f>
        <v>86343</v>
      </c>
      <c r="F69" s="18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3"/>
      <c r="AE69" s="184"/>
      <c r="AF69" s="184"/>
      <c r="AG69" s="184"/>
      <c r="AH69" s="184"/>
      <c r="AI69" s="144">
        <f t="shared" si="0"/>
        <v>-86343</v>
      </c>
    </row>
    <row r="70" spans="2:35" ht="13.5" thickBot="1">
      <c r="B70" s="236" t="s">
        <v>69</v>
      </c>
      <c r="C70" s="237" t="s">
        <v>65</v>
      </c>
      <c r="D70" s="238" t="s">
        <v>66</v>
      </c>
      <c r="E70" s="160" t="s">
        <v>2</v>
      </c>
      <c r="F70" s="146">
        <f>SUM(F63:F69)</f>
        <v>0</v>
      </c>
      <c r="G70" s="185">
        <f aca="true" t="shared" si="7" ref="G70:AD70">SUM(G63:G69)</f>
        <v>0</v>
      </c>
      <c r="H70" s="185">
        <f t="shared" si="7"/>
        <v>0</v>
      </c>
      <c r="I70" s="185">
        <f t="shared" si="7"/>
        <v>0</v>
      </c>
      <c r="J70" s="185">
        <f t="shared" si="7"/>
        <v>0</v>
      </c>
      <c r="K70" s="185">
        <f t="shared" si="7"/>
        <v>0</v>
      </c>
      <c r="L70" s="185">
        <f t="shared" si="7"/>
        <v>0</v>
      </c>
      <c r="M70" s="185">
        <f t="shared" si="7"/>
        <v>0</v>
      </c>
      <c r="N70" s="185">
        <f t="shared" si="7"/>
        <v>0</v>
      </c>
      <c r="O70" s="185">
        <f t="shared" si="7"/>
        <v>0</v>
      </c>
      <c r="P70" s="185">
        <f t="shared" si="7"/>
        <v>0</v>
      </c>
      <c r="Q70" s="185">
        <f t="shared" si="7"/>
        <v>0</v>
      </c>
      <c r="R70" s="185">
        <f t="shared" si="7"/>
        <v>0</v>
      </c>
      <c r="S70" s="185">
        <f t="shared" si="7"/>
        <v>0</v>
      </c>
      <c r="T70" s="185">
        <f t="shared" si="7"/>
        <v>0</v>
      </c>
      <c r="U70" s="185">
        <f t="shared" si="7"/>
        <v>0</v>
      </c>
      <c r="V70" s="185">
        <f t="shared" si="7"/>
        <v>0</v>
      </c>
      <c r="W70" s="185">
        <f t="shared" si="7"/>
        <v>0</v>
      </c>
      <c r="X70" s="185">
        <f t="shared" si="7"/>
        <v>0</v>
      </c>
      <c r="Y70" s="185">
        <f t="shared" si="7"/>
        <v>0</v>
      </c>
      <c r="Z70" s="185">
        <f t="shared" si="7"/>
        <v>0</v>
      </c>
      <c r="AA70" s="185">
        <f t="shared" si="7"/>
        <v>0</v>
      </c>
      <c r="AB70" s="185">
        <f t="shared" si="7"/>
        <v>0</v>
      </c>
      <c r="AC70" s="185">
        <f t="shared" si="7"/>
        <v>0</v>
      </c>
      <c r="AD70" s="185">
        <f t="shared" si="7"/>
        <v>0</v>
      </c>
      <c r="AE70" s="160" t="e">
        <f>D70+E70</f>
        <v>#VALUE!</v>
      </c>
      <c r="AF70" s="160" t="e">
        <f>E70+AE70</f>
        <v>#VALUE!</v>
      </c>
      <c r="AG70" s="160" t="e">
        <f>AE70+AF70</f>
        <v>#VALUE!</v>
      </c>
      <c r="AH70" s="160" t="e">
        <f>AF70+AG70</f>
        <v>#VALUE!</v>
      </c>
      <c r="AI70" s="144" t="e">
        <f t="shared" si="0"/>
        <v>#VALUE!</v>
      </c>
    </row>
    <row r="71" spans="2:35" ht="13.5" thickBot="1">
      <c r="B71" s="271" t="s">
        <v>135</v>
      </c>
      <c r="C71" s="266">
        <f>'[1]INV I TRIM 12'!C74+'[1]INV II TRIM 12'!C74+'[1]INV III TRIM 12'!C74+'[1]INV IV TRIM 12'!C74</f>
        <v>1532</v>
      </c>
      <c r="D71" s="267">
        <f>'[1]INV I TRIM 12'!D74+'[1]INV II TRIM 12'!D74+'[1]INV III TRIM 12'!D74+'[1]INV IV TRIM 12'!D74</f>
        <v>519</v>
      </c>
      <c r="E71" s="161">
        <f aca="true" t="shared" si="8" ref="E71:E76">C71+D71</f>
        <v>2051</v>
      </c>
      <c r="F71" s="146" t="s">
        <v>80</v>
      </c>
      <c r="G71" s="147" t="s">
        <v>81</v>
      </c>
      <c r="H71" s="147" t="s">
        <v>82</v>
      </c>
      <c r="I71" s="147" t="s">
        <v>83</v>
      </c>
      <c r="J71" s="147" t="s">
        <v>84</v>
      </c>
      <c r="K71" s="147" t="s">
        <v>85</v>
      </c>
      <c r="L71" s="147" t="s">
        <v>86</v>
      </c>
      <c r="M71" s="147" t="s">
        <v>87</v>
      </c>
      <c r="N71" s="147" t="s">
        <v>87</v>
      </c>
      <c r="O71" s="147" t="s">
        <v>88</v>
      </c>
      <c r="P71" s="147" t="s">
        <v>89</v>
      </c>
      <c r="Q71" s="147" t="s">
        <v>90</v>
      </c>
      <c r="R71" s="147" t="s">
        <v>91</v>
      </c>
      <c r="S71" s="147" t="s">
        <v>92</v>
      </c>
      <c r="T71" s="147" t="s">
        <v>93</v>
      </c>
      <c r="U71" s="147" t="s">
        <v>94</v>
      </c>
      <c r="V71" s="147" t="s">
        <v>95</v>
      </c>
      <c r="W71" s="147" t="s">
        <v>96</v>
      </c>
      <c r="X71" s="147" t="s">
        <v>97</v>
      </c>
      <c r="Y71" s="147" t="s">
        <v>98</v>
      </c>
      <c r="Z71" s="147" t="s">
        <v>99</v>
      </c>
      <c r="AA71" s="147" t="s">
        <v>100</v>
      </c>
      <c r="AB71" s="147" t="s">
        <v>101</v>
      </c>
      <c r="AC71" s="147" t="s">
        <v>102</v>
      </c>
      <c r="AD71" s="148" t="s">
        <v>103</v>
      </c>
      <c r="AE71" s="149" t="s">
        <v>104</v>
      </c>
      <c r="AF71" s="149" t="s">
        <v>105</v>
      </c>
      <c r="AG71" s="149" t="s">
        <v>106</v>
      </c>
      <c r="AH71" s="149" t="s">
        <v>107</v>
      </c>
      <c r="AI71" s="144"/>
    </row>
    <row r="72" spans="2:35" ht="12.75">
      <c r="B72" s="252" t="s">
        <v>49</v>
      </c>
      <c r="C72" s="268">
        <f>'[1]INV I TRIM 12'!C75+'[1]INV II TRIM 12'!C75+'[1]INV III TRIM 12'!C75+'[1]INV IV TRIM 12'!C75</f>
        <v>106872</v>
      </c>
      <c r="D72" s="272">
        <f>'[1]INV I TRIM 12'!D75+'[1]INV II TRIM 12'!D75+'[1]INV III TRIM 12'!D75+'[1]INV IV TRIM 12'!D75</f>
        <v>5543</v>
      </c>
      <c r="E72" s="169">
        <f t="shared" si="8"/>
        <v>112415</v>
      </c>
      <c r="F72" s="162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4"/>
      <c r="AE72" s="161"/>
      <c r="AF72" s="161"/>
      <c r="AG72" s="161"/>
      <c r="AH72" s="161"/>
      <c r="AI72" s="144">
        <f t="shared" si="0"/>
        <v>-112415</v>
      </c>
    </row>
    <row r="73" spans="2:35" ht="12.75">
      <c r="B73" s="242" t="s">
        <v>136</v>
      </c>
      <c r="C73" s="268">
        <f>'[1]INV I TRIM 12'!C76+'[1]INV II TRIM 12'!C76+'[1]INV III TRIM 12'!C76+'[1]INV IV TRIM 12'!C76</f>
        <v>56</v>
      </c>
      <c r="D73" s="272">
        <f>'[1]INV I TRIM 12'!D76+'[1]INV II TRIM 12'!D76+'[1]INV III TRIM 12'!D76+'[1]INV IV TRIM 12'!D76</f>
        <v>14</v>
      </c>
      <c r="E73" s="254">
        <f t="shared" si="8"/>
        <v>70</v>
      </c>
      <c r="F73" s="178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80"/>
      <c r="AE73" s="169"/>
      <c r="AF73" s="169"/>
      <c r="AG73" s="169"/>
      <c r="AH73" s="169"/>
      <c r="AI73" s="144">
        <f t="shared" si="0"/>
        <v>-70</v>
      </c>
    </row>
    <row r="74" spans="2:35" ht="12.75">
      <c r="B74" s="242" t="s">
        <v>137</v>
      </c>
      <c r="C74" s="268">
        <f>'[1]INV I TRIM 12'!C77+'[1]INV II TRIM 12'!C77+'[1]INV III TRIM 12'!C77+'[1]INV IV TRIM 12'!C77</f>
        <v>6566</v>
      </c>
      <c r="D74" s="272">
        <f>'[1]INV I TRIM 12'!D77+'[1]INV II TRIM 12'!D77+'[1]INV III TRIM 12'!D77+'[1]INV IV TRIM 12'!D77</f>
        <v>543</v>
      </c>
      <c r="E74" s="254">
        <f t="shared" si="8"/>
        <v>7109</v>
      </c>
      <c r="F74" s="178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80"/>
      <c r="AE74" s="169"/>
      <c r="AF74" s="169"/>
      <c r="AG74" s="169"/>
      <c r="AH74" s="169"/>
      <c r="AI74" s="144">
        <f t="shared" si="0"/>
        <v>-7109</v>
      </c>
    </row>
    <row r="75" spans="2:35" ht="12.75">
      <c r="B75" s="252" t="s">
        <v>138</v>
      </c>
      <c r="C75" s="268">
        <f>'[1]INV I TRIM 12'!C78+'[1]INV II TRIM 12'!C78+'[1]INV III TRIM 12'!C78+'[1]INV IV TRIM 12'!C78</f>
        <v>3166</v>
      </c>
      <c r="D75" s="272">
        <f>'[1]INV I TRIM 12'!D78+'[1]INV II TRIM 12'!D78+'[1]INV III TRIM 12'!D78+'[1]INV IV TRIM 12'!D78</f>
        <v>116</v>
      </c>
      <c r="E75" s="169">
        <f t="shared" si="8"/>
        <v>3282</v>
      </c>
      <c r="F75" s="178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80"/>
      <c r="AE75" s="169"/>
      <c r="AF75" s="169"/>
      <c r="AG75" s="169"/>
      <c r="AH75" s="169"/>
      <c r="AI75" s="144">
        <f t="shared" si="0"/>
        <v>-3282</v>
      </c>
    </row>
    <row r="76" spans="2:35" ht="12.75">
      <c r="B76" s="252" t="s">
        <v>50</v>
      </c>
      <c r="C76" s="268">
        <f>'[1]INV I TRIM 12'!C79+'[1]INV II TRIM 12'!C79+'[1]INV III TRIM 12'!C79+'[1]INV IV TRIM 12'!C79</f>
        <v>125190</v>
      </c>
      <c r="D76" s="272">
        <f>'[1]INV I TRIM 12'!D79+'[1]INV II TRIM 12'!D79+'[1]INV III TRIM 12'!D79+'[1]INV IV TRIM 12'!D79</f>
        <v>867</v>
      </c>
      <c r="E76" s="169">
        <f t="shared" si="8"/>
        <v>126057</v>
      </c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169"/>
      <c r="AF76" s="169"/>
      <c r="AG76" s="169"/>
      <c r="AH76" s="169"/>
      <c r="AI76" s="144">
        <f t="shared" si="0"/>
        <v>-126057</v>
      </c>
    </row>
    <row r="77" spans="2:35" ht="13.5" thickBot="1">
      <c r="B77" s="269" t="s">
        <v>139</v>
      </c>
      <c r="C77" s="270">
        <f>'[1]INV I TRIM 12'!C80+'[1]INV II TRIM 12'!C80+'[1]INV III TRIM 12'!C80+'[1]INV IV TRIM 12'!C80</f>
        <v>35.7</v>
      </c>
      <c r="D77" s="272">
        <f>'[1]INV I TRIM 12'!D80+'[1]INV II TRIM 12'!D80+'[1]INV III TRIM 12'!D80+'[1]INV IV TRIM 12'!D80</f>
        <v>1.5</v>
      </c>
      <c r="E77" s="184">
        <f>C77+D77</f>
        <v>37.2</v>
      </c>
      <c r="F77" s="178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80"/>
      <c r="AE77" s="169"/>
      <c r="AF77" s="169"/>
      <c r="AG77" s="169"/>
      <c r="AH77" s="169"/>
      <c r="AI77" s="144">
        <f aca="true" t="shared" si="9" ref="AI77:AI89">SUM(F77:AD77)-E77</f>
        <v>-37.2</v>
      </c>
    </row>
    <row r="78" spans="2:35" ht="13.5" thickBot="1">
      <c r="B78" s="283" t="s">
        <v>2</v>
      </c>
      <c r="C78" s="284">
        <f>SUM(C71:C77)</f>
        <v>243417.7</v>
      </c>
      <c r="D78" s="285">
        <f>SUM(D71:D77)</f>
        <v>7603.5</v>
      </c>
      <c r="E78" s="282">
        <f>C78+D78</f>
        <v>251021.2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80"/>
      <c r="AE78" s="169"/>
      <c r="AF78" s="169"/>
      <c r="AG78" s="169"/>
      <c r="AH78" s="169"/>
      <c r="AI78" s="144">
        <f t="shared" si="9"/>
        <v>-251021.2</v>
      </c>
    </row>
    <row r="79" spans="2:35" ht="13.5" thickBot="1">
      <c r="B79" s="236" t="s">
        <v>70</v>
      </c>
      <c r="C79" s="277" t="s">
        <v>65</v>
      </c>
      <c r="D79" s="278" t="s">
        <v>66</v>
      </c>
      <c r="E79" s="279" t="s">
        <v>2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169"/>
      <c r="AF79" s="169"/>
      <c r="AG79" s="169"/>
      <c r="AH79" s="169"/>
      <c r="AI79" s="144" t="e">
        <f t="shared" si="9"/>
        <v>#VALUE!</v>
      </c>
    </row>
    <row r="80" spans="2:35" ht="12.75">
      <c r="B80" s="247" t="s">
        <v>167</v>
      </c>
      <c r="C80" s="248">
        <f>'[1]INV I TRIM 12'!C83+'[1]INV II TRIM 12'!C83+'[1]INV III TRIM 12'!C83+'[1]INV IV TRIM 12'!C83</f>
        <v>274791</v>
      </c>
      <c r="D80" s="267">
        <f>'[1]INV I TRIM 12'!D83+'[1]INV II TRIM 12'!D83+'[1]INV III TRIM 12'!D83+'[1]INV IV TRIM 12'!D83</f>
        <v>15479</v>
      </c>
      <c r="E80" s="273">
        <f aca="true" t="shared" si="10" ref="E80:E92">C80+D80</f>
        <v>290270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80"/>
      <c r="AE80" s="169"/>
      <c r="AF80" s="169"/>
      <c r="AG80" s="169"/>
      <c r="AH80" s="169"/>
      <c r="AI80" s="144">
        <f t="shared" si="9"/>
        <v>-290270</v>
      </c>
    </row>
    <row r="81" spans="2:35" ht="12.75">
      <c r="B81" s="255" t="s">
        <v>45</v>
      </c>
      <c r="C81" s="260">
        <f>'[1]INV I TRIM 12'!C84+'[1]INV II TRIM 12'!C84+'[1]INV III TRIM 12'!C84+'[1]INV IV TRIM 12'!C84</f>
        <v>0</v>
      </c>
      <c r="D81" s="261">
        <f>'[1]INV I TRIM 12'!D84+'[1]INV II TRIM 12'!D84+'[1]INV III TRIM 12'!D84+'[1]INV IV TRIM 12'!D84</f>
        <v>0</v>
      </c>
      <c r="E81" s="254">
        <f t="shared" si="10"/>
        <v>0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80"/>
      <c r="AE81" s="169"/>
      <c r="AF81" s="169"/>
      <c r="AG81" s="169"/>
      <c r="AH81" s="169"/>
      <c r="AI81" s="144">
        <f t="shared" si="9"/>
        <v>0</v>
      </c>
    </row>
    <row r="82" spans="2:35" ht="12.75">
      <c r="B82" s="242" t="s">
        <v>140</v>
      </c>
      <c r="C82" s="260">
        <f>'[1]INV I TRIM 12'!C85+'[1]INV II TRIM 12'!C85+'[1]INV III TRIM 12'!C85+'[1]INV IV TRIM 12'!C85</f>
        <v>0</v>
      </c>
      <c r="D82" s="261">
        <f>'[1]INV I TRIM 12'!D85+'[1]INV II TRIM 12'!D85+'[1]INV III TRIM 12'!D85+'[1]INV IV TRIM 12'!D85</f>
        <v>0</v>
      </c>
      <c r="E82" s="254">
        <f t="shared" si="10"/>
        <v>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80"/>
      <c r="AE82" s="169"/>
      <c r="AF82" s="169"/>
      <c r="AG82" s="169"/>
      <c r="AH82" s="169"/>
      <c r="AI82" s="144">
        <f t="shared" si="9"/>
        <v>0</v>
      </c>
    </row>
    <row r="83" spans="2:35" ht="13.5" thickBot="1">
      <c r="B83" s="255" t="s">
        <v>46</v>
      </c>
      <c r="C83" s="260">
        <f>'[1]INV I TRIM 12'!C86+'[1]INV II TRIM 12'!C86+'[1]INV III TRIM 12'!C86+'[1]INV IV TRIM 12'!C86</f>
        <v>0</v>
      </c>
      <c r="D83" s="261">
        <f>'[1]INV I TRIM 12'!D86+'[1]INV II TRIM 12'!D86+'[1]INV III TRIM 12'!D86+'[1]INV IV TRIM 12'!D86</f>
        <v>0</v>
      </c>
      <c r="E83" s="254">
        <f t="shared" si="10"/>
        <v>0</v>
      </c>
      <c r="F83" s="18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3"/>
      <c r="AE83" s="184"/>
      <c r="AF83" s="184"/>
      <c r="AG83" s="184"/>
      <c r="AH83" s="184"/>
      <c r="AI83" s="144">
        <f t="shared" si="9"/>
        <v>0</v>
      </c>
    </row>
    <row r="84" spans="2:35" ht="13.5" thickBot="1">
      <c r="B84" s="242" t="s">
        <v>141</v>
      </c>
      <c r="C84" s="260">
        <f>'[1]INV I TRIM 12'!C87+'[1]INV II TRIM 12'!C87+'[1]INV III TRIM 12'!C87+'[1]INV IV TRIM 12'!C87</f>
        <v>133321</v>
      </c>
      <c r="D84" s="261">
        <f>'[1]INV I TRIM 12'!D87+'[1]INV II TRIM 12'!D87+'[1]INV III TRIM 12'!D87+'[1]INV IV TRIM 12'!D87</f>
        <v>185</v>
      </c>
      <c r="E84" s="254">
        <f t="shared" si="10"/>
        <v>133506</v>
      </c>
      <c r="F84" s="146">
        <f>SUM(F72:F83)</f>
        <v>0</v>
      </c>
      <c r="G84" s="185">
        <f aca="true" t="shared" si="11" ref="G84:AE84">SUM(G72:G83)</f>
        <v>0</v>
      </c>
      <c r="H84" s="185">
        <f t="shared" si="11"/>
        <v>0</v>
      </c>
      <c r="I84" s="185">
        <f t="shared" si="11"/>
        <v>0</v>
      </c>
      <c r="J84" s="185">
        <f t="shared" si="11"/>
        <v>0</v>
      </c>
      <c r="K84" s="185">
        <f t="shared" si="11"/>
        <v>0</v>
      </c>
      <c r="L84" s="185">
        <f t="shared" si="11"/>
        <v>0</v>
      </c>
      <c r="M84" s="185">
        <f t="shared" si="11"/>
        <v>0</v>
      </c>
      <c r="N84" s="185">
        <f t="shared" si="11"/>
        <v>0</v>
      </c>
      <c r="O84" s="185">
        <f t="shared" si="11"/>
        <v>0</v>
      </c>
      <c r="P84" s="185">
        <f t="shared" si="11"/>
        <v>0</v>
      </c>
      <c r="Q84" s="185">
        <f t="shared" si="11"/>
        <v>0</v>
      </c>
      <c r="R84" s="185">
        <f t="shared" si="11"/>
        <v>0</v>
      </c>
      <c r="S84" s="185">
        <f t="shared" si="11"/>
        <v>0</v>
      </c>
      <c r="T84" s="185">
        <f t="shared" si="11"/>
        <v>0</v>
      </c>
      <c r="U84" s="185">
        <f t="shared" si="11"/>
        <v>0</v>
      </c>
      <c r="V84" s="185">
        <f t="shared" si="11"/>
        <v>0</v>
      </c>
      <c r="W84" s="185">
        <f t="shared" si="11"/>
        <v>0</v>
      </c>
      <c r="X84" s="185">
        <f t="shared" si="11"/>
        <v>0</v>
      </c>
      <c r="Y84" s="185">
        <f t="shared" si="11"/>
        <v>0</v>
      </c>
      <c r="Z84" s="185">
        <f t="shared" si="11"/>
        <v>0</v>
      </c>
      <c r="AA84" s="185">
        <f t="shared" si="11"/>
        <v>0</v>
      </c>
      <c r="AB84" s="185">
        <f t="shared" si="11"/>
        <v>0</v>
      </c>
      <c r="AC84" s="185">
        <f t="shared" si="11"/>
        <v>0</v>
      </c>
      <c r="AD84" s="185">
        <f t="shared" si="11"/>
        <v>0</v>
      </c>
      <c r="AE84" s="185">
        <f t="shared" si="11"/>
        <v>0</v>
      </c>
      <c r="AF84" s="160">
        <f>E84+AE84</f>
        <v>133506</v>
      </c>
      <c r="AG84" s="160">
        <f>AE84+AF84</f>
        <v>133506</v>
      </c>
      <c r="AH84" s="160">
        <f>AF84+AG84</f>
        <v>267012</v>
      </c>
      <c r="AI84" s="144">
        <f t="shared" si="9"/>
        <v>-133506</v>
      </c>
    </row>
    <row r="85" spans="2:35" ht="13.5" thickBot="1">
      <c r="B85" s="242" t="s">
        <v>142</v>
      </c>
      <c r="C85" s="260">
        <f>'[1]INV I TRIM 12'!C88+'[1]INV II TRIM 12'!C88+'[1]INV III TRIM 12'!C88+'[1]INV IV TRIM 12'!C88</f>
        <v>0</v>
      </c>
      <c r="D85" s="261">
        <f>'[1]INV I TRIM 12'!D88+'[1]INV II TRIM 12'!D88+'[1]INV III TRIM 12'!D88+'[1]INV IV TRIM 12'!D88</f>
        <v>0</v>
      </c>
      <c r="E85" s="254">
        <f t="shared" si="10"/>
        <v>0</v>
      </c>
      <c r="F85" s="186">
        <f aca="true" t="shared" si="12" ref="F85:AH85">F84+F70+F61+F48+F11</f>
        <v>0</v>
      </c>
      <c r="G85" s="187">
        <f t="shared" si="12"/>
        <v>0</v>
      </c>
      <c r="H85" s="187">
        <f t="shared" si="12"/>
        <v>0</v>
      </c>
      <c r="I85" s="187">
        <f t="shared" si="12"/>
        <v>0</v>
      </c>
      <c r="J85" s="187">
        <f t="shared" si="12"/>
        <v>0</v>
      </c>
      <c r="K85" s="187">
        <f t="shared" si="12"/>
        <v>0</v>
      </c>
      <c r="L85" s="187">
        <f t="shared" si="12"/>
        <v>0</v>
      </c>
      <c r="M85" s="187">
        <f t="shared" si="12"/>
        <v>0</v>
      </c>
      <c r="N85" s="187">
        <f t="shared" si="12"/>
        <v>1181</v>
      </c>
      <c r="O85" s="187">
        <f t="shared" si="12"/>
        <v>0</v>
      </c>
      <c r="P85" s="187">
        <f t="shared" si="12"/>
        <v>0</v>
      </c>
      <c r="Q85" s="187">
        <f t="shared" si="12"/>
        <v>0</v>
      </c>
      <c r="R85" s="187">
        <f t="shared" si="12"/>
        <v>0</v>
      </c>
      <c r="S85" s="187">
        <f t="shared" si="12"/>
        <v>0</v>
      </c>
      <c r="T85" s="187">
        <f t="shared" si="12"/>
        <v>0</v>
      </c>
      <c r="U85" s="187">
        <f t="shared" si="12"/>
        <v>0</v>
      </c>
      <c r="V85" s="187">
        <f t="shared" si="12"/>
        <v>0</v>
      </c>
      <c r="W85" s="187">
        <f t="shared" si="12"/>
        <v>0</v>
      </c>
      <c r="X85" s="187">
        <f t="shared" si="12"/>
        <v>0</v>
      </c>
      <c r="Y85" s="187">
        <f t="shared" si="12"/>
        <v>0</v>
      </c>
      <c r="Z85" s="187">
        <f t="shared" si="12"/>
        <v>0</v>
      </c>
      <c r="AA85" s="187">
        <f t="shared" si="12"/>
        <v>0</v>
      </c>
      <c r="AB85" s="187">
        <f t="shared" si="12"/>
        <v>0</v>
      </c>
      <c r="AC85" s="187">
        <f t="shared" si="12"/>
        <v>0</v>
      </c>
      <c r="AD85" s="187">
        <f t="shared" si="12"/>
        <v>0</v>
      </c>
      <c r="AE85" s="187" t="e">
        <f t="shared" si="12"/>
        <v>#VALUE!</v>
      </c>
      <c r="AF85" s="187" t="e">
        <f t="shared" si="12"/>
        <v>#VALUE!</v>
      </c>
      <c r="AG85" s="187" t="e">
        <f t="shared" si="12"/>
        <v>#VALUE!</v>
      </c>
      <c r="AH85" s="187" t="e">
        <f t="shared" si="12"/>
        <v>#VALUE!</v>
      </c>
      <c r="AI85" s="144">
        <f t="shared" si="9"/>
        <v>1181</v>
      </c>
    </row>
    <row r="86" spans="2:35" ht="14.25" customHeight="1" thickBot="1">
      <c r="B86" s="242" t="s">
        <v>143</v>
      </c>
      <c r="C86" s="260">
        <f>'[1]INV I TRIM 12'!C89+'[1]INV II TRIM 12'!C89+'[1]INV III TRIM 12'!C89+'[1]INV IV TRIM 12'!C89</f>
        <v>5</v>
      </c>
      <c r="D86" s="261">
        <f>'[1]INV I TRIM 12'!D89+'[1]INV II TRIM 12'!D89+'[1]INV III TRIM 12'!D89+'[1]INV IV TRIM 12'!D89</f>
        <v>0</v>
      </c>
      <c r="E86" s="254">
        <f t="shared" si="10"/>
        <v>5</v>
      </c>
      <c r="AG86" s="145"/>
      <c r="AH86" s="145"/>
      <c r="AI86" s="144"/>
    </row>
    <row r="87" spans="2:35" s="188" customFormat="1" ht="12.75" customHeight="1" thickBot="1">
      <c r="B87" s="255" t="s">
        <v>47</v>
      </c>
      <c r="C87" s="260">
        <f>'[1]INV I TRIM 12'!C90+'[1]INV II TRIM 12'!C90+'[1]INV III TRIM 12'!C90+'[1]INV IV TRIM 12'!C90</f>
        <v>141</v>
      </c>
      <c r="D87" s="261">
        <f>'[1]INV I TRIM 12'!D90+'[1]INV II TRIM 12'!D90+'[1]INV III TRIM 12'!D90+'[1]INV IV TRIM 12'!D90</f>
        <v>0</v>
      </c>
      <c r="E87" s="254">
        <f t="shared" si="10"/>
        <v>141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44">
        <f t="shared" si="9"/>
        <v>-141</v>
      </c>
    </row>
    <row r="88" spans="2:35" s="188" customFormat="1" ht="17.25" customHeight="1" thickBot="1">
      <c r="B88" s="242" t="s">
        <v>144</v>
      </c>
      <c r="C88" s="260">
        <f>'[1]INV I TRIM 12'!C91+'[1]INV II TRIM 12'!C91+'[1]INV III TRIM 12'!C91+'[1]INV IV TRIM 12'!C91</f>
        <v>0</v>
      </c>
      <c r="D88" s="261">
        <f>'[1]INV I TRIM 12'!D91+'[1]INV II TRIM 12'!D91+'[1]INV III TRIM 12'!D91+'[1]INV IV TRIM 12'!D91</f>
        <v>0</v>
      </c>
      <c r="E88" s="254">
        <f t="shared" si="10"/>
        <v>0</v>
      </c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44"/>
    </row>
    <row r="89" spans="2:35" s="188" customFormat="1" ht="14.25" thickBot="1" thickTop="1">
      <c r="B89" s="255" t="s">
        <v>48</v>
      </c>
      <c r="C89" s="260">
        <f>'[1]INV I TRIM 12'!C92+'[1]INV II TRIM 12'!C92+'[1]INV III TRIM 12'!C92+'[1]INV IV TRIM 12'!C92</f>
        <v>0</v>
      </c>
      <c r="D89" s="261">
        <f>'[1]INV I TRIM 12'!D92+'[1]INV II TRIM 12'!D92+'[1]INV III TRIM 12'!D92+'[1]INV IV TRIM 12'!D92</f>
        <v>0</v>
      </c>
      <c r="E89" s="254">
        <f t="shared" si="10"/>
        <v>0</v>
      </c>
      <c r="F89" s="193">
        <f aca="true" t="shared" si="13" ref="F89:AC89">F85+F87</f>
        <v>0</v>
      </c>
      <c r="G89" s="193">
        <f t="shared" si="13"/>
        <v>0</v>
      </c>
      <c r="H89" s="193">
        <f t="shared" si="13"/>
        <v>0</v>
      </c>
      <c r="I89" s="193">
        <f t="shared" si="13"/>
        <v>0</v>
      </c>
      <c r="J89" s="193">
        <f t="shared" si="13"/>
        <v>0</v>
      </c>
      <c r="K89" s="193">
        <f t="shared" si="13"/>
        <v>0</v>
      </c>
      <c r="L89" s="193">
        <f t="shared" si="13"/>
        <v>0</v>
      </c>
      <c r="M89" s="193">
        <f t="shared" si="13"/>
        <v>0</v>
      </c>
      <c r="N89" s="193">
        <f t="shared" si="13"/>
        <v>1181</v>
      </c>
      <c r="O89" s="193">
        <f t="shared" si="13"/>
        <v>0</v>
      </c>
      <c r="P89" s="193">
        <f t="shared" si="13"/>
        <v>0</v>
      </c>
      <c r="Q89" s="193">
        <f t="shared" si="13"/>
        <v>0</v>
      </c>
      <c r="R89" s="193">
        <f t="shared" si="13"/>
        <v>0</v>
      </c>
      <c r="S89" s="193">
        <f t="shared" si="13"/>
        <v>0</v>
      </c>
      <c r="T89" s="193">
        <f t="shared" si="13"/>
        <v>0</v>
      </c>
      <c r="U89" s="193">
        <f t="shared" si="13"/>
        <v>0</v>
      </c>
      <c r="V89" s="193">
        <f t="shared" si="13"/>
        <v>0</v>
      </c>
      <c r="W89" s="193">
        <f t="shared" si="13"/>
        <v>0</v>
      </c>
      <c r="X89" s="193">
        <f t="shared" si="13"/>
        <v>0</v>
      </c>
      <c r="Y89" s="193">
        <f t="shared" si="13"/>
        <v>0</v>
      </c>
      <c r="Z89" s="193">
        <f t="shared" si="13"/>
        <v>0</v>
      </c>
      <c r="AA89" s="193">
        <f t="shared" si="13"/>
        <v>0</v>
      </c>
      <c r="AB89" s="193">
        <f t="shared" si="13"/>
        <v>0</v>
      </c>
      <c r="AC89" s="193">
        <f t="shared" si="13"/>
        <v>0</v>
      </c>
      <c r="AD89" s="193">
        <f>AD85+AD87</f>
        <v>0</v>
      </c>
      <c r="AE89" s="193" t="e">
        <f>AE85+AE87</f>
        <v>#VALUE!</v>
      </c>
      <c r="AF89" s="193" t="e">
        <f>AF85+AF87</f>
        <v>#VALUE!</v>
      </c>
      <c r="AG89" s="193" t="e">
        <f>AG85+AG87</f>
        <v>#VALUE!</v>
      </c>
      <c r="AH89" s="193" t="e">
        <f>AH85+AH87</f>
        <v>#VALUE!</v>
      </c>
      <c r="AI89" s="144">
        <f t="shared" si="9"/>
        <v>1181</v>
      </c>
    </row>
    <row r="90" spans="2:5" ht="13.5" thickTop="1">
      <c r="B90" s="252" t="s">
        <v>145</v>
      </c>
      <c r="C90" s="260">
        <f>'[1]INV I TRIM 12'!C93+'[1]INV II TRIM 12'!C93+'[1]INV III TRIM 12'!C93+'[1]INV IV TRIM 12'!C93</f>
        <v>46254</v>
      </c>
      <c r="D90" s="261">
        <f>'[1]INV I TRIM 12'!D93+'[1]INV II TRIM 12'!D93+'[1]INV III TRIM 12'!D93+'[1]INV IV TRIM 12'!D93</f>
        <v>45</v>
      </c>
      <c r="E90" s="169">
        <f t="shared" si="10"/>
        <v>46299</v>
      </c>
    </row>
    <row r="91" spans="2:5" ht="13.5" thickBot="1">
      <c r="B91" s="269" t="s">
        <v>146</v>
      </c>
      <c r="C91" s="260">
        <f>'[1]INV I TRIM 12'!C94+'[1]INV II TRIM 12'!C94+'[1]INV III TRIM 12'!C94+'[1]INV IV TRIM 12'!C94</f>
        <v>49</v>
      </c>
      <c r="D91" s="261">
        <f>'[1]INV I TRIM 12'!D94+'[1]INV II TRIM 12'!D94+'[1]INV III TRIM 12'!D94+'[1]INV IV TRIM 12'!D94</f>
        <v>0</v>
      </c>
      <c r="E91" s="184">
        <f t="shared" si="10"/>
        <v>49</v>
      </c>
    </row>
    <row r="92" spans="2:5" ht="13.5" thickBot="1">
      <c r="B92" s="283" t="s">
        <v>2</v>
      </c>
      <c r="C92" s="284">
        <f>SUM(C80:C91)</f>
        <v>454561</v>
      </c>
      <c r="D92" s="285">
        <f>SUM(D80:D91)</f>
        <v>15709</v>
      </c>
      <c r="E92" s="282">
        <f t="shared" si="10"/>
        <v>470270</v>
      </c>
    </row>
    <row r="93" spans="2:5" ht="13.5" thickBot="1">
      <c r="B93" s="289" t="s">
        <v>71</v>
      </c>
      <c r="C93" s="274">
        <f>C14+C56+C69+C78+C92</f>
        <v>2395152.36045</v>
      </c>
      <c r="D93" s="275">
        <f>D14+D56+D69+D78+D92</f>
        <v>193891.5</v>
      </c>
      <c r="E93" s="187">
        <f>E92+E78+E69+E56+E14</f>
        <v>2589043.86045</v>
      </c>
    </row>
    <row r="94" ht="13.5" thickBot="1"/>
    <row r="95" spans="2:5" ht="13.5" thickBot="1">
      <c r="B95" s="290" t="s">
        <v>168</v>
      </c>
      <c r="C95" s="189"/>
      <c r="D95" s="288" t="s">
        <v>72</v>
      </c>
      <c r="E95" s="190">
        <f>'[1]INV I TRIM 12'!E98+'[1]INV II TRIM 12'!E98+'[1]INV III TRIM 12'!E98+'[1]INV IV TRIM 12'!E98</f>
        <v>149881.2093018218</v>
      </c>
    </row>
    <row r="96" spans="2:5" ht="13.5" thickBot="1">
      <c r="B96" s="290" t="s">
        <v>169</v>
      </c>
      <c r="C96" s="189"/>
      <c r="D96" s="189"/>
      <c r="E96" s="191"/>
    </row>
    <row r="97" spans="2:5" ht="14.25" thickBot="1" thickTop="1">
      <c r="B97" s="3"/>
      <c r="C97" s="189"/>
      <c r="D97" s="192" t="s">
        <v>73</v>
      </c>
      <c r="E97" s="193">
        <f>E93+E95</f>
        <v>2738925.069751822</v>
      </c>
    </row>
    <row r="98" ht="13.5" thickTop="1"/>
    <row r="100" ht="12.75">
      <c r="C100" s="276"/>
    </row>
  </sheetData>
  <sheetProtection/>
  <mergeCells count="1">
    <mergeCell ref="B6:N6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23"/>
  <sheetViews>
    <sheetView showGridLines="0" zoomScale="76" zoomScaleNormal="76" zoomScalePageLayoutView="0" workbookViewId="0" topLeftCell="F1">
      <selection activeCell="K38" sqref="K38"/>
    </sheetView>
  </sheetViews>
  <sheetFormatPr defaultColWidth="11.421875" defaultRowHeight="12.75"/>
  <cols>
    <col min="1" max="1" width="2.28125" style="0" customWidth="1"/>
    <col min="7" max="7" width="23.8515625" style="0" bestFit="1" customWidth="1"/>
    <col min="8" max="8" width="14.8515625" style="0" customWidth="1"/>
    <col min="9" max="9" width="27.140625" style="0" bestFit="1" customWidth="1"/>
    <col min="11" max="11" width="18.57421875" style="0" bestFit="1" customWidth="1"/>
  </cols>
  <sheetData>
    <row r="4" spans="1:8" ht="12.75">
      <c r="A4" s="202"/>
      <c r="B4" s="203" t="s">
        <v>183</v>
      </c>
      <c r="C4" s="202"/>
      <c r="D4" s="202"/>
      <c r="E4" s="202"/>
      <c r="F4" s="202"/>
      <c r="G4" s="202"/>
      <c r="H4" s="202"/>
    </row>
    <row r="5" spans="2:8" ht="13.5" thickBot="1">
      <c r="B5" s="201"/>
      <c r="C5" s="199"/>
      <c r="D5" s="199"/>
      <c r="E5" s="199"/>
      <c r="F5" s="199"/>
      <c r="G5" s="199"/>
      <c r="H5" s="199"/>
    </row>
    <row r="6" spans="2:11" ht="13.5" thickBot="1">
      <c r="B6" s="115"/>
      <c r="C6" s="116"/>
      <c r="D6" s="116"/>
      <c r="E6" s="117"/>
      <c r="F6" s="126"/>
      <c r="G6" s="127" t="s">
        <v>74</v>
      </c>
      <c r="H6" s="126"/>
      <c r="I6" s="127" t="s">
        <v>75</v>
      </c>
      <c r="J6" s="126"/>
      <c r="K6" s="128" t="s">
        <v>2</v>
      </c>
    </row>
    <row r="7" spans="2:11" ht="12.75">
      <c r="B7" s="118" t="s">
        <v>64</v>
      </c>
      <c r="C7" s="116"/>
      <c r="D7" s="116"/>
      <c r="E7" s="117"/>
      <c r="F7" s="102"/>
      <c r="G7" s="103">
        <f>'Resumen Anual'!C14</f>
        <v>28642</v>
      </c>
      <c r="H7" s="103"/>
      <c r="I7" s="103">
        <f>'Resumen Anual'!D14</f>
        <v>6638</v>
      </c>
      <c r="J7" s="103"/>
      <c r="K7" s="104">
        <f>G7+I7</f>
        <v>35280</v>
      </c>
    </row>
    <row r="8" spans="2:11" ht="12.75">
      <c r="B8" s="119" t="s">
        <v>67</v>
      </c>
      <c r="C8" s="120"/>
      <c r="D8" s="120"/>
      <c r="E8" s="121"/>
      <c r="F8" s="3"/>
      <c r="G8" s="105">
        <f>'Resumen Anual'!C56</f>
        <v>1587559.66045</v>
      </c>
      <c r="H8" s="105"/>
      <c r="I8" s="105">
        <f>'Resumen Anual'!D56</f>
        <v>158570</v>
      </c>
      <c r="J8" s="105"/>
      <c r="K8" s="106">
        <f>G8+I8</f>
        <v>1746129.66045</v>
      </c>
    </row>
    <row r="9" spans="2:11" ht="13.5" thickBot="1">
      <c r="B9" s="122"/>
      <c r="C9" s="123"/>
      <c r="D9" s="123"/>
      <c r="E9" s="124" t="s">
        <v>2</v>
      </c>
      <c r="F9" s="107"/>
      <c r="G9" s="108">
        <f>SUM(G7:G8)</f>
        <v>1616201.66045</v>
      </c>
      <c r="H9" s="108"/>
      <c r="I9" s="108">
        <f>SUM(I7:I8)</f>
        <v>165208</v>
      </c>
      <c r="J9" s="108"/>
      <c r="K9" s="109">
        <f>G9+I9</f>
        <v>1781409.66045</v>
      </c>
    </row>
    <row r="10" spans="2:11" ht="12.75">
      <c r="B10" s="118"/>
      <c r="C10" s="116"/>
      <c r="D10" s="116"/>
      <c r="E10" s="117"/>
      <c r="F10" s="126"/>
      <c r="G10" s="129" t="s">
        <v>74</v>
      </c>
      <c r="H10" s="130"/>
      <c r="I10" s="129" t="s">
        <v>75</v>
      </c>
      <c r="J10" s="130"/>
      <c r="K10" s="131" t="s">
        <v>2</v>
      </c>
    </row>
    <row r="11" spans="2:11" ht="12.75">
      <c r="B11" s="119" t="s">
        <v>68</v>
      </c>
      <c r="C11" s="120"/>
      <c r="D11" s="120"/>
      <c r="E11" s="121"/>
      <c r="F11" s="3"/>
      <c r="G11" s="105">
        <f>'Resumen Anual'!C69</f>
        <v>80972</v>
      </c>
      <c r="H11" s="105"/>
      <c r="I11" s="105">
        <f>'Resumen Anual'!D69</f>
        <v>5371</v>
      </c>
      <c r="J11" s="105"/>
      <c r="K11" s="106">
        <f>G11+I11</f>
        <v>86343</v>
      </c>
    </row>
    <row r="12" spans="2:11" ht="12.75">
      <c r="B12" s="119" t="s">
        <v>69</v>
      </c>
      <c r="C12" s="120"/>
      <c r="D12" s="120"/>
      <c r="E12" s="121"/>
      <c r="F12" s="3"/>
      <c r="G12" s="105">
        <f>'Resumen Anual'!C78</f>
        <v>243417.7</v>
      </c>
      <c r="H12" s="105"/>
      <c r="I12" s="105">
        <f>'Resumen Anual'!D78</f>
        <v>7603.5</v>
      </c>
      <c r="J12" s="105"/>
      <c r="K12" s="106">
        <f>G12+I12</f>
        <v>251021.2</v>
      </c>
    </row>
    <row r="13" spans="2:11" ht="13.5" thickBot="1">
      <c r="B13" s="122"/>
      <c r="C13" s="123"/>
      <c r="D13" s="123"/>
      <c r="E13" s="124" t="s">
        <v>2</v>
      </c>
      <c r="F13" s="107"/>
      <c r="G13" s="108">
        <f>SUM(G11:G12)</f>
        <v>324389.7</v>
      </c>
      <c r="H13" s="108"/>
      <c r="I13" s="108">
        <f>SUM(I11:I12)</f>
        <v>12974.5</v>
      </c>
      <c r="J13" s="108"/>
      <c r="K13" s="109">
        <f>G13+I13</f>
        <v>337364.2</v>
      </c>
    </row>
    <row r="14" spans="2:11" ht="12.75">
      <c r="B14" s="118"/>
      <c r="C14" s="116"/>
      <c r="D14" s="116"/>
      <c r="E14" s="117"/>
      <c r="F14" s="126"/>
      <c r="G14" s="129" t="s">
        <v>74</v>
      </c>
      <c r="H14" s="130"/>
      <c r="I14" s="129" t="s">
        <v>75</v>
      </c>
      <c r="J14" s="130"/>
      <c r="K14" s="131" t="s">
        <v>2</v>
      </c>
    </row>
    <row r="15" spans="2:11" ht="12.75">
      <c r="B15" s="119" t="s">
        <v>76</v>
      </c>
      <c r="C15" s="120"/>
      <c r="D15" s="120"/>
      <c r="E15" s="121"/>
      <c r="F15" s="3"/>
      <c r="G15" s="105">
        <v>0</v>
      </c>
      <c r="H15" s="105"/>
      <c r="I15" s="105">
        <v>0</v>
      </c>
      <c r="J15" s="105"/>
      <c r="K15" s="106">
        <f>G15+I15</f>
        <v>0</v>
      </c>
    </row>
    <row r="16" spans="2:11" ht="12.75">
      <c r="B16" s="119" t="s">
        <v>70</v>
      </c>
      <c r="C16" s="120"/>
      <c r="D16" s="120"/>
      <c r="E16" s="121"/>
      <c r="F16" s="3"/>
      <c r="G16" s="105">
        <f>'Resumen Anual'!C92</f>
        <v>454561</v>
      </c>
      <c r="H16" s="105"/>
      <c r="I16" s="105">
        <f>'Resumen Anual'!D92</f>
        <v>15709</v>
      </c>
      <c r="J16" s="105"/>
      <c r="K16" s="106">
        <f>G16+I16</f>
        <v>470270</v>
      </c>
    </row>
    <row r="17" spans="2:11" ht="13.5" thickBot="1">
      <c r="B17" s="125"/>
      <c r="C17" s="123"/>
      <c r="D17" s="123"/>
      <c r="E17" s="124" t="s">
        <v>2</v>
      </c>
      <c r="F17" s="107"/>
      <c r="G17" s="108">
        <f>SUM(G15:G16)</f>
        <v>454561</v>
      </c>
      <c r="H17" s="108"/>
      <c r="I17" s="108">
        <f>SUM(I15:I16)</f>
        <v>15709</v>
      </c>
      <c r="J17" s="108"/>
      <c r="K17" s="109">
        <f>G17+I17</f>
        <v>470270</v>
      </c>
    </row>
    <row r="18" spans="7:11" ht="13.5" thickBot="1">
      <c r="G18" s="85"/>
      <c r="H18" s="85"/>
      <c r="I18" s="85"/>
      <c r="J18" s="85"/>
      <c r="K18" s="85"/>
    </row>
    <row r="19" spans="5:11" ht="17.25" thickBot="1">
      <c r="E19" s="110" t="s">
        <v>71</v>
      </c>
      <c r="F19" s="111"/>
      <c r="G19" s="112">
        <f>G9+G13+G17</f>
        <v>2395152.36045</v>
      </c>
      <c r="H19" s="112"/>
      <c r="I19" s="112">
        <f>I9+I13+I17</f>
        <v>193891.5</v>
      </c>
      <c r="J19" s="112"/>
      <c r="K19" s="113">
        <f>K9+K13+K17</f>
        <v>2589043.86045</v>
      </c>
    </row>
    <row r="23" ht="12.75">
      <c r="K23" s="144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5"/>
  <sheetViews>
    <sheetView showGridLines="0" zoomScale="63" zoomScaleNormal="63" zoomScaleSheetLayoutView="78" zoomScalePageLayoutView="0" workbookViewId="0" topLeftCell="D1">
      <selection activeCell="B55" sqref="B55"/>
    </sheetView>
  </sheetViews>
  <sheetFormatPr defaultColWidth="11.57421875" defaultRowHeight="12.75"/>
  <cols>
    <col min="1" max="1" width="7.28125" style="67" customWidth="1"/>
    <col min="2" max="2" width="31.28125" style="67" customWidth="1"/>
    <col min="3" max="3" width="12.7109375" style="67" customWidth="1"/>
    <col min="4" max="4" width="10.7109375" style="67" customWidth="1"/>
    <col min="5" max="5" width="12.00390625" style="67" customWidth="1"/>
    <col min="6" max="6" width="13.28125" style="67" customWidth="1"/>
    <col min="7" max="7" width="12.7109375" style="67" customWidth="1"/>
    <col min="8" max="8" width="10.8515625" style="67" customWidth="1"/>
    <col min="9" max="10" width="12.421875" style="67" customWidth="1"/>
    <col min="11" max="11" width="12.57421875" style="67" customWidth="1"/>
    <col min="12" max="12" width="9.8515625" style="67" customWidth="1"/>
    <col min="13" max="13" width="11.7109375" style="67" customWidth="1"/>
    <col min="14" max="14" width="12.421875" style="67" customWidth="1"/>
    <col min="15" max="15" width="13.140625" style="67" customWidth="1"/>
    <col min="16" max="16" width="14.140625" style="67" customWidth="1"/>
    <col min="17" max="17" width="11.57421875" style="67" customWidth="1"/>
    <col min="18" max="18" width="12.7109375" style="67" customWidth="1"/>
    <col min="19" max="16384" width="11.57421875" style="67" customWidth="1"/>
  </cols>
  <sheetData>
    <row r="3" spans="1:15" ht="20.25">
      <c r="A3" s="74" t="s">
        <v>158</v>
      </c>
      <c r="D3" s="84"/>
      <c r="E3" s="83"/>
      <c r="F3" s="83"/>
      <c r="G3" s="83"/>
      <c r="H3" s="83"/>
      <c r="I3" s="83"/>
      <c r="J3" s="83"/>
      <c r="K3" s="82"/>
      <c r="L3" s="82"/>
      <c r="M3" s="82"/>
      <c r="N3" s="82"/>
      <c r="O3" s="82"/>
    </row>
    <row r="4" ht="12.75">
      <c r="O4" s="81"/>
    </row>
    <row r="6" spans="2:16" ht="12.75">
      <c r="B6" s="348" t="s">
        <v>63</v>
      </c>
      <c r="C6" s="300"/>
      <c r="D6" s="350" t="s">
        <v>62</v>
      </c>
      <c r="E6" s="351"/>
      <c r="F6" s="351"/>
      <c r="G6" s="352"/>
      <c r="H6" s="350" t="s">
        <v>10</v>
      </c>
      <c r="I6" s="351"/>
      <c r="J6" s="351"/>
      <c r="K6" s="352"/>
      <c r="L6" s="350" t="s">
        <v>9</v>
      </c>
      <c r="M6" s="351"/>
      <c r="N6" s="351"/>
      <c r="O6" s="351"/>
      <c r="P6" s="353" t="s">
        <v>61</v>
      </c>
    </row>
    <row r="7" spans="2:16" ht="12.75" customHeight="1">
      <c r="B7" s="349"/>
      <c r="C7" s="301" t="s">
        <v>60</v>
      </c>
      <c r="D7" s="294" t="s">
        <v>2</v>
      </c>
      <c r="E7" s="204" t="s">
        <v>14</v>
      </c>
      <c r="F7" s="205" t="s">
        <v>15</v>
      </c>
      <c r="G7" s="295" t="s">
        <v>16</v>
      </c>
      <c r="H7" s="206" t="s">
        <v>2</v>
      </c>
      <c r="I7" s="207" t="s">
        <v>14</v>
      </c>
      <c r="J7" s="208" t="s">
        <v>15</v>
      </c>
      <c r="K7" s="207" t="s">
        <v>16</v>
      </c>
      <c r="L7" s="206" t="s">
        <v>2</v>
      </c>
      <c r="M7" s="209" t="s">
        <v>14</v>
      </c>
      <c r="N7" s="208" t="s">
        <v>15</v>
      </c>
      <c r="O7" s="207" t="s">
        <v>16</v>
      </c>
      <c r="P7" s="354"/>
    </row>
    <row r="8" spans="2:20" ht="12.75">
      <c r="B8" s="210"/>
      <c r="C8" s="302" t="s">
        <v>2</v>
      </c>
      <c r="D8" s="296"/>
      <c r="E8" s="211"/>
      <c r="F8" s="212"/>
      <c r="G8" s="297"/>
      <c r="H8" s="213"/>
      <c r="I8" s="214"/>
      <c r="J8" s="215"/>
      <c r="K8" s="214"/>
      <c r="L8" s="216"/>
      <c r="M8" s="217"/>
      <c r="N8" s="215"/>
      <c r="O8" s="214"/>
      <c r="P8" s="355"/>
      <c r="R8" s="80" t="s">
        <v>2</v>
      </c>
      <c r="S8" s="67" t="s">
        <v>5</v>
      </c>
      <c r="T8" s="67" t="s">
        <v>6</v>
      </c>
    </row>
    <row r="9" spans="2:21" ht="12.75">
      <c r="B9" s="311">
        <f aca="true" t="shared" si="0" ref="B9:B22">B10-1</f>
        <v>1997</v>
      </c>
      <c r="C9" s="303">
        <f aca="true" t="shared" si="1" ref="C9:C21">+D9+P9</f>
        <v>508.847377</v>
      </c>
      <c r="D9" s="221">
        <f>E9+F9+G9</f>
        <v>372.897377</v>
      </c>
      <c r="E9" s="218">
        <f aca="true" t="shared" si="2" ref="E9:E23">+I9+M9</f>
        <v>163.01889699999998</v>
      </c>
      <c r="F9" s="219">
        <f aca="true" t="shared" si="3" ref="F9:F23">+J9+N9</f>
        <v>16.601</v>
      </c>
      <c r="G9" s="220">
        <f aca="true" t="shared" si="4" ref="G9:G23">+K9+O9</f>
        <v>193.27748000000003</v>
      </c>
      <c r="H9" s="221">
        <f aca="true" t="shared" si="5" ref="H9:H24">+I9+J9+K9</f>
        <v>176.976207</v>
      </c>
      <c r="I9" s="218">
        <v>65.26743699999999</v>
      </c>
      <c r="J9" s="219">
        <v>16.601</v>
      </c>
      <c r="K9" s="218">
        <v>95.10777</v>
      </c>
      <c r="L9" s="221">
        <f aca="true" t="shared" si="6" ref="L9:L24">+M9+N9+O9</f>
        <v>195.92117000000002</v>
      </c>
      <c r="M9" s="222">
        <v>97.75146000000001</v>
      </c>
      <c r="N9" s="219"/>
      <c r="O9" s="218">
        <v>98.16971000000001</v>
      </c>
      <c r="P9" s="223">
        <v>135.95</v>
      </c>
      <c r="Q9" s="70">
        <f aca="true" t="shared" si="7" ref="Q9:Q22">Q10-1</f>
        <v>1997</v>
      </c>
      <c r="R9" s="71">
        <f>S9+T9</f>
        <v>372.897377</v>
      </c>
      <c r="S9" s="72">
        <f aca="true" t="shared" si="8" ref="S9:S23">H9</f>
        <v>176.976207</v>
      </c>
      <c r="T9" s="72">
        <f aca="true" t="shared" si="9" ref="T9:T23">L9</f>
        <v>195.92117000000002</v>
      </c>
      <c r="U9" s="72"/>
    </row>
    <row r="10" spans="2:21" ht="12.75">
      <c r="B10" s="312">
        <f t="shared" si="0"/>
        <v>1998</v>
      </c>
      <c r="C10" s="304">
        <f t="shared" si="1"/>
        <v>594.183881</v>
      </c>
      <c r="D10" s="227">
        <f aca="true" t="shared" si="10" ref="D10:D23">+E10+F10+G10</f>
        <v>547.625881</v>
      </c>
      <c r="E10" s="224">
        <f t="shared" si="2"/>
        <v>343.444131</v>
      </c>
      <c r="F10" s="225">
        <f t="shared" si="3"/>
        <v>32.72078</v>
      </c>
      <c r="G10" s="226">
        <f t="shared" si="4"/>
        <v>171.46097</v>
      </c>
      <c r="H10" s="227">
        <f t="shared" si="5"/>
        <v>207.889966</v>
      </c>
      <c r="I10" s="224">
        <v>103.237176</v>
      </c>
      <c r="J10" s="225">
        <v>32.72078</v>
      </c>
      <c r="K10" s="224">
        <v>71.93200999999999</v>
      </c>
      <c r="L10" s="227">
        <f t="shared" si="6"/>
        <v>339.73591500000003</v>
      </c>
      <c r="M10" s="228">
        <v>240.20695500000002</v>
      </c>
      <c r="N10" s="225"/>
      <c r="O10" s="224">
        <v>99.52896000000001</v>
      </c>
      <c r="P10" s="223">
        <v>46.558</v>
      </c>
      <c r="Q10" s="70">
        <f t="shared" si="7"/>
        <v>1998</v>
      </c>
      <c r="R10" s="71">
        <f aca="true" t="shared" si="11" ref="R10:R23">S10+T10</f>
        <v>547.625881</v>
      </c>
      <c r="S10" s="72">
        <f t="shared" si="8"/>
        <v>207.889966</v>
      </c>
      <c r="T10" s="72">
        <f t="shared" si="9"/>
        <v>339.73591500000003</v>
      </c>
      <c r="U10" s="72"/>
    </row>
    <row r="11" spans="2:21" ht="12.75">
      <c r="B11" s="312">
        <f t="shared" si="0"/>
        <v>1999</v>
      </c>
      <c r="C11" s="304">
        <f t="shared" si="1"/>
        <v>612.999431</v>
      </c>
      <c r="D11" s="227">
        <f t="shared" si="10"/>
        <v>561.511431</v>
      </c>
      <c r="E11" s="224">
        <f t="shared" si="2"/>
        <v>365.363241</v>
      </c>
      <c r="F11" s="225">
        <f t="shared" si="3"/>
        <v>59.643269999999994</v>
      </c>
      <c r="G11" s="226">
        <f t="shared" si="4"/>
        <v>136.50492</v>
      </c>
      <c r="H11" s="227">
        <f t="shared" si="5"/>
        <v>202.79134299999998</v>
      </c>
      <c r="I11" s="224">
        <v>114.539113</v>
      </c>
      <c r="J11" s="225">
        <v>46.155269999999994</v>
      </c>
      <c r="K11" s="224">
        <v>42.096959999999996</v>
      </c>
      <c r="L11" s="227">
        <f t="shared" si="6"/>
        <v>358.72008800000003</v>
      </c>
      <c r="M11" s="228">
        <v>250.824128</v>
      </c>
      <c r="N11" s="225">
        <v>13.488</v>
      </c>
      <c r="O11" s="224">
        <v>94.40796</v>
      </c>
      <c r="P11" s="223">
        <v>51.488</v>
      </c>
      <c r="Q11" s="70">
        <f t="shared" si="7"/>
        <v>1999</v>
      </c>
      <c r="R11" s="71">
        <f t="shared" si="11"/>
        <v>561.511431</v>
      </c>
      <c r="S11" s="72">
        <f t="shared" si="8"/>
        <v>202.79134299999998</v>
      </c>
      <c r="T11" s="72">
        <f t="shared" si="9"/>
        <v>358.72008800000003</v>
      </c>
      <c r="U11" s="72"/>
    </row>
    <row r="12" spans="2:21" ht="12.75">
      <c r="B12" s="312">
        <f t="shared" si="0"/>
        <v>2000</v>
      </c>
      <c r="C12" s="304">
        <f t="shared" si="1"/>
        <v>764.1792280118343</v>
      </c>
      <c r="D12" s="227">
        <f t="shared" si="10"/>
        <v>709.5392280118343</v>
      </c>
      <c r="E12" s="224">
        <f t="shared" si="2"/>
        <v>417.232328</v>
      </c>
      <c r="F12" s="225">
        <f t="shared" si="3"/>
        <v>170.80662</v>
      </c>
      <c r="G12" s="226">
        <f t="shared" si="4"/>
        <v>121.50028001183432</v>
      </c>
      <c r="H12" s="227">
        <f t="shared" si="5"/>
        <v>201.72455901183432</v>
      </c>
      <c r="I12" s="224">
        <v>136.331909</v>
      </c>
      <c r="J12" s="225">
        <v>31.3179</v>
      </c>
      <c r="K12" s="224">
        <v>34.07475001183432</v>
      </c>
      <c r="L12" s="227">
        <f t="shared" si="6"/>
        <v>507.814669</v>
      </c>
      <c r="M12" s="228">
        <v>280.900419</v>
      </c>
      <c r="N12" s="225">
        <v>139.48872</v>
      </c>
      <c r="O12" s="224">
        <v>87.42553</v>
      </c>
      <c r="P12" s="223">
        <v>54.64</v>
      </c>
      <c r="Q12" s="70">
        <f t="shared" si="7"/>
        <v>2000</v>
      </c>
      <c r="R12" s="71">
        <f t="shared" si="11"/>
        <v>709.5392280118343</v>
      </c>
      <c r="S12" s="72">
        <f t="shared" si="8"/>
        <v>201.72455901183432</v>
      </c>
      <c r="T12" s="72">
        <f t="shared" si="9"/>
        <v>507.814669</v>
      </c>
      <c r="U12" s="72"/>
    </row>
    <row r="13" spans="2:21" ht="12.75">
      <c r="B13" s="312">
        <f t="shared" si="0"/>
        <v>2001</v>
      </c>
      <c r="C13" s="304">
        <f t="shared" si="1"/>
        <v>659.2139999999999</v>
      </c>
      <c r="D13" s="227">
        <f t="shared" si="10"/>
        <v>605.803</v>
      </c>
      <c r="E13" s="224">
        <f t="shared" si="2"/>
        <v>337.658</v>
      </c>
      <c r="F13" s="225">
        <f t="shared" si="3"/>
        <v>128.939</v>
      </c>
      <c r="G13" s="226">
        <f t="shared" si="4"/>
        <v>139.206</v>
      </c>
      <c r="H13" s="227">
        <f t="shared" si="5"/>
        <v>165.994</v>
      </c>
      <c r="I13" s="224">
        <v>123.216</v>
      </c>
      <c r="J13" s="225">
        <v>26.69</v>
      </c>
      <c r="K13" s="224">
        <v>16.088</v>
      </c>
      <c r="L13" s="227">
        <f t="shared" si="6"/>
        <v>439.809</v>
      </c>
      <c r="M13" s="228">
        <v>214.442</v>
      </c>
      <c r="N13" s="225">
        <v>102.249</v>
      </c>
      <c r="O13" s="224">
        <v>123.118</v>
      </c>
      <c r="P13" s="223">
        <v>53.411</v>
      </c>
      <c r="Q13" s="70">
        <f t="shared" si="7"/>
        <v>2001</v>
      </c>
      <c r="R13" s="71">
        <f t="shared" si="11"/>
        <v>605.803</v>
      </c>
      <c r="S13" s="72">
        <f t="shared" si="8"/>
        <v>165.994</v>
      </c>
      <c r="T13" s="72">
        <f t="shared" si="9"/>
        <v>439.809</v>
      </c>
      <c r="U13" s="72"/>
    </row>
    <row r="14" spans="2:21" ht="12.75">
      <c r="B14" s="312">
        <f t="shared" si="0"/>
        <v>2002</v>
      </c>
      <c r="C14" s="304">
        <f t="shared" si="1"/>
        <v>351.06397000000004</v>
      </c>
      <c r="D14" s="227">
        <f t="shared" si="10"/>
        <v>305.89697</v>
      </c>
      <c r="E14" s="224">
        <f t="shared" si="2"/>
        <v>109.77217999999999</v>
      </c>
      <c r="F14" s="225">
        <f t="shared" si="3"/>
        <v>61.743</v>
      </c>
      <c r="G14" s="226">
        <f t="shared" si="4"/>
        <v>134.38179</v>
      </c>
      <c r="H14" s="227">
        <f t="shared" si="5"/>
        <v>95.05868</v>
      </c>
      <c r="I14" s="224">
        <v>76.27708</v>
      </c>
      <c r="J14" s="225">
        <v>3.116</v>
      </c>
      <c r="K14" s="224">
        <v>15.6656</v>
      </c>
      <c r="L14" s="227">
        <f t="shared" si="6"/>
        <v>210.83829</v>
      </c>
      <c r="M14" s="228">
        <v>33.4951</v>
      </c>
      <c r="N14" s="225">
        <v>58.627</v>
      </c>
      <c r="O14" s="224">
        <v>118.71619</v>
      </c>
      <c r="P14" s="223">
        <v>45.167</v>
      </c>
      <c r="Q14" s="70">
        <f t="shared" si="7"/>
        <v>2002</v>
      </c>
      <c r="R14" s="71">
        <f t="shared" si="11"/>
        <v>305.89697</v>
      </c>
      <c r="S14" s="72">
        <f t="shared" si="8"/>
        <v>95.05868</v>
      </c>
      <c r="T14" s="72">
        <f t="shared" si="9"/>
        <v>210.83829</v>
      </c>
      <c r="U14" s="72"/>
    </row>
    <row r="15" spans="2:21" ht="12.75">
      <c r="B15" s="312">
        <f t="shared" si="0"/>
        <v>2003</v>
      </c>
      <c r="C15" s="304">
        <f t="shared" si="1"/>
        <v>259.529</v>
      </c>
      <c r="D15" s="227">
        <f t="shared" si="10"/>
        <v>242.199</v>
      </c>
      <c r="E15" s="224">
        <f t="shared" si="2"/>
        <v>107.84</v>
      </c>
      <c r="F15" s="225">
        <f t="shared" si="3"/>
        <v>37.657000000000004</v>
      </c>
      <c r="G15" s="226">
        <f t="shared" si="4"/>
        <v>96.702</v>
      </c>
      <c r="H15" s="227">
        <f t="shared" si="5"/>
        <v>109.856</v>
      </c>
      <c r="I15" s="224">
        <v>77.798</v>
      </c>
      <c r="J15" s="225">
        <v>0.377</v>
      </c>
      <c r="K15" s="224">
        <v>31.681</v>
      </c>
      <c r="L15" s="227">
        <f t="shared" si="6"/>
        <v>132.34300000000002</v>
      </c>
      <c r="M15" s="228">
        <v>30.042</v>
      </c>
      <c r="N15" s="225">
        <v>37.28</v>
      </c>
      <c r="O15" s="224">
        <v>65.021</v>
      </c>
      <c r="P15" s="223">
        <v>17.33</v>
      </c>
      <c r="Q15" s="70">
        <f t="shared" si="7"/>
        <v>2003</v>
      </c>
      <c r="R15" s="71">
        <f t="shared" si="11"/>
        <v>242.199</v>
      </c>
      <c r="S15" s="72">
        <f t="shared" si="8"/>
        <v>109.856</v>
      </c>
      <c r="T15" s="72">
        <f t="shared" si="9"/>
        <v>132.34300000000002</v>
      </c>
      <c r="U15" s="72"/>
    </row>
    <row r="16" spans="2:21" ht="12.75">
      <c r="B16" s="312">
        <f t="shared" si="0"/>
        <v>2004</v>
      </c>
      <c r="C16" s="304">
        <f t="shared" si="1"/>
        <v>235.385</v>
      </c>
      <c r="D16" s="227">
        <f t="shared" si="10"/>
        <v>191.957</v>
      </c>
      <c r="E16" s="224">
        <f t="shared" si="2"/>
        <v>87.165</v>
      </c>
      <c r="F16" s="225">
        <f t="shared" si="3"/>
        <v>12.826</v>
      </c>
      <c r="G16" s="226">
        <f t="shared" si="4"/>
        <v>91.966</v>
      </c>
      <c r="H16" s="227">
        <f t="shared" si="5"/>
        <v>110.832</v>
      </c>
      <c r="I16" s="224">
        <v>67.105</v>
      </c>
      <c r="J16" s="225"/>
      <c r="K16" s="224">
        <v>43.727</v>
      </c>
      <c r="L16" s="227">
        <f t="shared" si="6"/>
        <v>81.125</v>
      </c>
      <c r="M16" s="228">
        <v>20.06</v>
      </c>
      <c r="N16" s="225">
        <v>12.826</v>
      </c>
      <c r="O16" s="224">
        <v>48.239</v>
      </c>
      <c r="P16" s="223">
        <v>43.428</v>
      </c>
      <c r="Q16" s="70">
        <f t="shared" si="7"/>
        <v>2004</v>
      </c>
      <c r="R16" s="71">
        <f t="shared" si="11"/>
        <v>191.957</v>
      </c>
      <c r="S16" s="72">
        <f t="shared" si="8"/>
        <v>110.832</v>
      </c>
      <c r="T16" s="72">
        <f t="shared" si="9"/>
        <v>81.125</v>
      </c>
      <c r="U16" s="72"/>
    </row>
    <row r="17" spans="2:21" ht="12.75">
      <c r="B17" s="312">
        <f t="shared" si="0"/>
        <v>2005</v>
      </c>
      <c r="C17" s="304">
        <f t="shared" si="1"/>
        <v>323.773</v>
      </c>
      <c r="D17" s="227">
        <f t="shared" si="10"/>
        <v>284.69500000000005</v>
      </c>
      <c r="E17" s="224">
        <f t="shared" si="2"/>
        <v>159.566</v>
      </c>
      <c r="F17" s="225">
        <f t="shared" si="3"/>
        <v>24.366</v>
      </c>
      <c r="G17" s="226">
        <f t="shared" si="4"/>
        <v>100.763</v>
      </c>
      <c r="H17" s="227">
        <f t="shared" si="5"/>
        <v>116.143</v>
      </c>
      <c r="I17" s="224">
        <v>67.001</v>
      </c>
      <c r="J17" s="225"/>
      <c r="K17" s="224">
        <v>49.142</v>
      </c>
      <c r="L17" s="227">
        <f t="shared" si="6"/>
        <v>168.552</v>
      </c>
      <c r="M17" s="228">
        <v>92.565</v>
      </c>
      <c r="N17" s="225">
        <v>24.366</v>
      </c>
      <c r="O17" s="224">
        <v>51.621</v>
      </c>
      <c r="P17" s="223">
        <v>39.078</v>
      </c>
      <c r="Q17" s="70">
        <f t="shared" si="7"/>
        <v>2005</v>
      </c>
      <c r="R17" s="71">
        <f t="shared" si="11"/>
        <v>284.695</v>
      </c>
      <c r="S17" s="72">
        <f t="shared" si="8"/>
        <v>116.143</v>
      </c>
      <c r="T17" s="72">
        <f t="shared" si="9"/>
        <v>168.552</v>
      </c>
      <c r="U17" s="72"/>
    </row>
    <row r="18" spans="2:21" ht="12.75">
      <c r="B18" s="312">
        <f t="shared" si="0"/>
        <v>2006</v>
      </c>
      <c r="C18" s="304">
        <f t="shared" si="1"/>
        <v>393.73589000000004</v>
      </c>
      <c r="D18" s="227">
        <f t="shared" si="10"/>
        <v>348.49189</v>
      </c>
      <c r="E18" s="224">
        <f t="shared" si="2"/>
        <v>193.49135</v>
      </c>
      <c r="F18" s="225">
        <f t="shared" si="3"/>
        <v>20.6339</v>
      </c>
      <c r="G18" s="226">
        <f t="shared" si="4"/>
        <v>134.36664</v>
      </c>
      <c r="H18" s="227">
        <f t="shared" si="5"/>
        <v>117.43027</v>
      </c>
      <c r="I18" s="224">
        <v>53.766709999999996</v>
      </c>
      <c r="J18" s="225"/>
      <c r="K18" s="224">
        <v>63.66356</v>
      </c>
      <c r="L18" s="227">
        <f t="shared" si="6"/>
        <v>231.06162000000003</v>
      </c>
      <c r="M18" s="228">
        <v>139.72464000000002</v>
      </c>
      <c r="N18" s="225">
        <v>20.6339</v>
      </c>
      <c r="O18" s="224">
        <v>70.70308</v>
      </c>
      <c r="P18" s="223">
        <v>45.244</v>
      </c>
      <c r="Q18" s="70">
        <f t="shared" si="7"/>
        <v>2006</v>
      </c>
      <c r="R18" s="71">
        <f t="shared" si="11"/>
        <v>348.49189</v>
      </c>
      <c r="S18" s="72">
        <f t="shared" si="8"/>
        <v>117.43027</v>
      </c>
      <c r="T18" s="72">
        <f t="shared" si="9"/>
        <v>231.06162000000003</v>
      </c>
      <c r="U18" s="72"/>
    </row>
    <row r="19" spans="2:21" ht="12.75">
      <c r="B19" s="312">
        <f t="shared" si="0"/>
        <v>2007</v>
      </c>
      <c r="C19" s="304">
        <f t="shared" si="1"/>
        <v>480.15700000000004</v>
      </c>
      <c r="D19" s="227">
        <f t="shared" si="10"/>
        <v>446.204</v>
      </c>
      <c r="E19" s="224">
        <f t="shared" si="2"/>
        <v>289.575</v>
      </c>
      <c r="F19" s="225">
        <f t="shared" si="3"/>
        <v>16.543</v>
      </c>
      <c r="G19" s="226">
        <f t="shared" si="4"/>
        <v>140.086</v>
      </c>
      <c r="H19" s="227">
        <f t="shared" si="5"/>
        <v>95.745</v>
      </c>
      <c r="I19" s="224">
        <v>29.198</v>
      </c>
      <c r="J19" s="225"/>
      <c r="K19" s="224">
        <v>66.547</v>
      </c>
      <c r="L19" s="227">
        <f t="shared" si="6"/>
        <v>350.459</v>
      </c>
      <c r="M19" s="224">
        <v>260.377</v>
      </c>
      <c r="N19" s="225">
        <v>16.543</v>
      </c>
      <c r="O19" s="224">
        <v>73.539</v>
      </c>
      <c r="P19" s="223">
        <v>33.953</v>
      </c>
      <c r="Q19" s="70">
        <f t="shared" si="7"/>
        <v>2007</v>
      </c>
      <c r="R19" s="71">
        <f t="shared" si="11"/>
        <v>446.204</v>
      </c>
      <c r="S19" s="72">
        <f t="shared" si="8"/>
        <v>95.745</v>
      </c>
      <c r="T19" s="72">
        <f t="shared" si="9"/>
        <v>350.459</v>
      </c>
      <c r="U19" s="72"/>
    </row>
    <row r="20" spans="2:21" ht="12.75">
      <c r="B20" s="312">
        <f t="shared" si="0"/>
        <v>2008</v>
      </c>
      <c r="C20" s="304">
        <f t="shared" si="1"/>
        <v>629.00013</v>
      </c>
      <c r="D20" s="227">
        <f t="shared" si="10"/>
        <v>539.07313</v>
      </c>
      <c r="E20" s="224">
        <f t="shared" si="2"/>
        <v>318.0303</v>
      </c>
      <c r="F20" s="225">
        <f t="shared" si="3"/>
        <v>69.63589999999999</v>
      </c>
      <c r="G20" s="226">
        <f t="shared" si="4"/>
        <v>151.40693</v>
      </c>
      <c r="H20" s="227">
        <f t="shared" si="5"/>
        <v>139.72556</v>
      </c>
      <c r="I20" s="224">
        <v>73.49929999999999</v>
      </c>
      <c r="J20" s="225"/>
      <c r="K20" s="224">
        <v>66.22626000000001</v>
      </c>
      <c r="L20" s="227">
        <f t="shared" si="6"/>
        <v>399.34757</v>
      </c>
      <c r="M20" s="224">
        <v>244.531</v>
      </c>
      <c r="N20" s="225">
        <v>69.63589999999999</v>
      </c>
      <c r="O20" s="224">
        <v>85.18066999999999</v>
      </c>
      <c r="P20" s="223">
        <v>89.927</v>
      </c>
      <c r="Q20" s="70">
        <f t="shared" si="7"/>
        <v>2008</v>
      </c>
      <c r="R20" s="71">
        <f t="shared" si="11"/>
        <v>539.07313</v>
      </c>
      <c r="S20" s="72">
        <f t="shared" si="8"/>
        <v>139.72556</v>
      </c>
      <c r="T20" s="72">
        <f t="shared" si="9"/>
        <v>399.34757</v>
      </c>
      <c r="U20" s="72"/>
    </row>
    <row r="21" spans="2:21" ht="12.75">
      <c r="B21" s="312">
        <f t="shared" si="0"/>
        <v>2009</v>
      </c>
      <c r="C21" s="304">
        <f t="shared" si="1"/>
        <v>862.007</v>
      </c>
      <c r="D21" s="227">
        <f t="shared" si="10"/>
        <v>762.52</v>
      </c>
      <c r="E21" s="224">
        <f t="shared" si="2"/>
        <v>483.51</v>
      </c>
      <c r="F21" s="225">
        <f t="shared" si="3"/>
        <v>43.1</v>
      </c>
      <c r="G21" s="226">
        <f t="shared" si="4"/>
        <v>235.91</v>
      </c>
      <c r="H21" s="227">
        <f t="shared" si="5"/>
        <v>128.88</v>
      </c>
      <c r="I21" s="224">
        <v>26.5</v>
      </c>
      <c r="J21" s="225"/>
      <c r="K21" s="224">
        <v>102.38</v>
      </c>
      <c r="L21" s="227">
        <f t="shared" si="6"/>
        <v>633.64</v>
      </c>
      <c r="M21" s="224">
        <v>457.01</v>
      </c>
      <c r="N21" s="225">
        <v>43.1</v>
      </c>
      <c r="O21" s="224">
        <v>133.53</v>
      </c>
      <c r="P21" s="223">
        <v>99.487</v>
      </c>
      <c r="Q21" s="70">
        <f t="shared" si="7"/>
        <v>2009</v>
      </c>
      <c r="R21" s="71">
        <f t="shared" si="11"/>
        <v>762.52</v>
      </c>
      <c r="S21" s="72">
        <f t="shared" si="8"/>
        <v>128.88</v>
      </c>
      <c r="T21" s="72">
        <f t="shared" si="9"/>
        <v>633.64</v>
      </c>
      <c r="U21" s="72"/>
    </row>
    <row r="22" spans="2:21" ht="12.75">
      <c r="B22" s="312">
        <f t="shared" si="0"/>
        <v>2010</v>
      </c>
      <c r="C22" s="304">
        <f>D22+P22</f>
        <v>1176.5240000000001</v>
      </c>
      <c r="D22" s="227">
        <f t="shared" si="10"/>
        <v>991.8020000000001</v>
      </c>
      <c r="E22" s="224">
        <f t="shared" si="2"/>
        <v>448.374</v>
      </c>
      <c r="F22" s="225">
        <f t="shared" si="3"/>
        <v>254.363</v>
      </c>
      <c r="G22" s="226">
        <f t="shared" si="4"/>
        <v>289.065</v>
      </c>
      <c r="H22" s="227">
        <f t="shared" si="5"/>
        <v>249.972</v>
      </c>
      <c r="I22" s="224">
        <v>88.84</v>
      </c>
      <c r="J22" s="225"/>
      <c r="K22" s="224">
        <v>161.132</v>
      </c>
      <c r="L22" s="227">
        <f t="shared" si="6"/>
        <v>741.8299999999999</v>
      </c>
      <c r="M22" s="224">
        <v>359.534</v>
      </c>
      <c r="N22" s="225">
        <v>254.363</v>
      </c>
      <c r="O22" s="224">
        <v>127.933</v>
      </c>
      <c r="P22" s="223">
        <v>184.722</v>
      </c>
      <c r="Q22" s="70">
        <f t="shared" si="7"/>
        <v>2010</v>
      </c>
      <c r="R22" s="71">
        <f t="shared" si="11"/>
        <v>991.8019999999999</v>
      </c>
      <c r="S22" s="72">
        <f t="shared" si="8"/>
        <v>249.972</v>
      </c>
      <c r="T22" s="72">
        <f t="shared" si="9"/>
        <v>741.8299999999999</v>
      </c>
      <c r="U22" s="72"/>
    </row>
    <row r="23" spans="2:21" ht="12.75">
      <c r="B23" s="312">
        <f>B24-1</f>
        <v>2011</v>
      </c>
      <c r="C23" s="304">
        <f>D23+P23</f>
        <v>1367.7617822261486</v>
      </c>
      <c r="D23" s="227">
        <f t="shared" si="10"/>
        <v>1144.3617822261485</v>
      </c>
      <c r="E23" s="224">
        <f t="shared" si="2"/>
        <v>558.6333822261485</v>
      </c>
      <c r="F23" s="225">
        <f t="shared" si="3"/>
        <v>332.5572</v>
      </c>
      <c r="G23" s="226">
        <f t="shared" si="4"/>
        <v>253.1712</v>
      </c>
      <c r="H23" s="227">
        <f t="shared" si="5"/>
        <v>165.6105822261484</v>
      </c>
      <c r="I23" s="224">
        <v>25.11388222614841</v>
      </c>
      <c r="J23" s="225"/>
      <c r="K23" s="224">
        <v>140.4967</v>
      </c>
      <c r="L23" s="227">
        <f t="shared" si="6"/>
        <v>978.7512</v>
      </c>
      <c r="M23" s="224">
        <v>533.5195</v>
      </c>
      <c r="N23" s="225">
        <v>332.5572</v>
      </c>
      <c r="O23" s="224">
        <v>112.6745</v>
      </c>
      <c r="P23" s="223">
        <v>223.4</v>
      </c>
      <c r="Q23" s="70">
        <v>2011</v>
      </c>
      <c r="R23" s="71">
        <f t="shared" si="11"/>
        <v>1144.3617822261485</v>
      </c>
      <c r="S23" s="72">
        <f t="shared" si="8"/>
        <v>165.6105822261484</v>
      </c>
      <c r="T23" s="72">
        <f t="shared" si="9"/>
        <v>978.7512</v>
      </c>
      <c r="U23" s="72"/>
    </row>
    <row r="24" spans="2:21" ht="12.75">
      <c r="B24" s="312">
        <v>2012</v>
      </c>
      <c r="C24" s="304">
        <f>D24+P24</f>
        <v>2738.925069751822</v>
      </c>
      <c r="D24" s="227">
        <f>+E24+F24+G24</f>
        <v>2589.04386045</v>
      </c>
      <c r="E24" s="224">
        <f>+I24+M24</f>
        <v>1781.40966045</v>
      </c>
      <c r="F24" s="225">
        <f>+J24+N24</f>
        <v>470.27</v>
      </c>
      <c r="G24" s="226">
        <f>+K24+O24</f>
        <v>337.36420000000004</v>
      </c>
      <c r="H24" s="227">
        <f t="shared" si="5"/>
        <v>121.623</v>
      </c>
      <c r="I24" s="224">
        <f>'Por Tipo de Empresa'!K7/1000</f>
        <v>35.28</v>
      </c>
      <c r="J24" s="225"/>
      <c r="K24" s="224">
        <f>'Por Tipo de Empresa'!K11/1000</f>
        <v>86.343</v>
      </c>
      <c r="L24" s="227">
        <f t="shared" si="6"/>
        <v>2467.42086045</v>
      </c>
      <c r="M24" s="224">
        <f>'Por Tipo de Empresa'!K8/1000</f>
        <v>1746.12966045</v>
      </c>
      <c r="N24" s="225">
        <f>'Por Tipo de Empresa'!K16/1000</f>
        <v>470.27</v>
      </c>
      <c r="O24" s="224">
        <f>'Por Tipo de Empresa'!K12/1000</f>
        <v>251.02120000000002</v>
      </c>
      <c r="P24" s="223">
        <f>Resumen!E14/1000</f>
        <v>149.8812093018218</v>
      </c>
      <c r="Q24" s="70">
        <v>2012</v>
      </c>
      <c r="R24" s="71">
        <f>S24+T24</f>
        <v>2589.04386045</v>
      </c>
      <c r="S24" s="72">
        <f>H24</f>
        <v>121.623</v>
      </c>
      <c r="T24" s="72">
        <f>L24</f>
        <v>2467.42086045</v>
      </c>
      <c r="U24" s="72"/>
    </row>
    <row r="25" spans="2:16" ht="12.75">
      <c r="B25" s="313" t="s">
        <v>176</v>
      </c>
      <c r="C25" s="314">
        <f aca="true" t="shared" si="12" ref="C25:I25">(C24/C23)-1</f>
        <v>1.002486913542787</v>
      </c>
      <c r="D25" s="315">
        <f t="shared" si="12"/>
        <v>1.2624347480509917</v>
      </c>
      <c r="E25" s="316">
        <f t="shared" si="12"/>
        <v>2.1888707641335365</v>
      </c>
      <c r="F25" s="317">
        <f t="shared" si="12"/>
        <v>0.41410259648565706</v>
      </c>
      <c r="G25" s="318">
        <f t="shared" si="12"/>
        <v>0.33255362379291187</v>
      </c>
      <c r="H25" s="319">
        <f t="shared" si="12"/>
        <v>-0.2656085235307093</v>
      </c>
      <c r="I25" s="320">
        <f t="shared" si="12"/>
        <v>0.40480072663822164</v>
      </c>
      <c r="J25" s="317"/>
      <c r="K25" s="321">
        <f aca="true" t="shared" si="13" ref="K25:P25">(K24/K23)-1</f>
        <v>-0.3854446403367481</v>
      </c>
      <c r="L25" s="319">
        <f t="shared" si="13"/>
        <v>1.5209888482895346</v>
      </c>
      <c r="M25" s="316">
        <f t="shared" si="13"/>
        <v>2.2728506839019005</v>
      </c>
      <c r="N25" s="317">
        <f t="shared" si="13"/>
        <v>0.41410259648565706</v>
      </c>
      <c r="O25" s="316">
        <f t="shared" si="13"/>
        <v>1.2278439220941744</v>
      </c>
      <c r="P25" s="322">
        <f t="shared" si="13"/>
        <v>-0.32909037913240025</v>
      </c>
    </row>
    <row r="26" spans="2:17" ht="12.75">
      <c r="B26" s="309" t="s">
        <v>177</v>
      </c>
      <c r="C26" s="305">
        <f aca="true" t="shared" si="14" ref="C26:I26">((C24/C20)^(1/4))-1</f>
        <v>0.44454925288161684</v>
      </c>
      <c r="D26" s="136">
        <f t="shared" si="14"/>
        <v>0.48037905088960775</v>
      </c>
      <c r="E26" s="134">
        <f t="shared" si="14"/>
        <v>0.5384161346343102</v>
      </c>
      <c r="F26" s="135">
        <f t="shared" si="14"/>
        <v>0.6120500463450025</v>
      </c>
      <c r="G26" s="298">
        <f t="shared" si="14"/>
        <v>0.22176677399551803</v>
      </c>
      <c r="H26" s="136">
        <f t="shared" si="14"/>
        <v>-0.0340937789680823</v>
      </c>
      <c r="I26" s="134">
        <f t="shared" si="14"/>
        <v>-0.16763972812518746</v>
      </c>
      <c r="J26" s="135"/>
      <c r="K26" s="134">
        <f aca="true" t="shared" si="15" ref="K26:P26">((K24/K20)^(1/4))-1</f>
        <v>0.06856077045975817</v>
      </c>
      <c r="L26" s="136">
        <f t="shared" si="15"/>
        <v>0.5766055334798703</v>
      </c>
      <c r="M26" s="134">
        <f t="shared" si="15"/>
        <v>0.6346908864602867</v>
      </c>
      <c r="N26" s="135">
        <f t="shared" si="15"/>
        <v>0.6120500463450025</v>
      </c>
      <c r="O26" s="134">
        <f t="shared" si="15"/>
        <v>0.31021430690317797</v>
      </c>
      <c r="P26" s="137">
        <f t="shared" si="15"/>
        <v>0.1362248170678424</v>
      </c>
      <c r="Q26" s="133"/>
    </row>
    <row r="27" spans="2:17" ht="12.75">
      <c r="B27" s="308" t="s">
        <v>178</v>
      </c>
      <c r="C27" s="306">
        <f aca="true" t="shared" si="16" ref="C27:M27">((C24/C10)^(1/14))-1</f>
        <v>0.11533218470922635</v>
      </c>
      <c r="D27" s="136">
        <f t="shared" si="16"/>
        <v>0.11735113502642891</v>
      </c>
      <c r="E27" s="134">
        <f t="shared" si="16"/>
        <v>0.1247728792097369</v>
      </c>
      <c r="F27" s="135">
        <f t="shared" si="16"/>
        <v>0.20970718200961946</v>
      </c>
      <c r="G27" s="298">
        <f t="shared" si="16"/>
        <v>0.04953098728521965</v>
      </c>
      <c r="H27" s="136">
        <f t="shared" si="16"/>
        <v>-0.03756777509301101</v>
      </c>
      <c r="I27" s="134">
        <f t="shared" si="16"/>
        <v>-0.07382656836071677</v>
      </c>
      <c r="J27" s="135">
        <f t="shared" si="16"/>
        <v>-1</v>
      </c>
      <c r="K27" s="134">
        <f t="shared" si="16"/>
        <v>0.013128747081796233</v>
      </c>
      <c r="L27" s="136">
        <f t="shared" si="16"/>
        <v>0.15214534474566732</v>
      </c>
      <c r="M27" s="134">
        <f t="shared" si="16"/>
        <v>0.1522190867114157</v>
      </c>
      <c r="N27" s="135"/>
      <c r="O27" s="134">
        <f>((O24/O10)^(1/14))-1</f>
        <v>0.06830979338357523</v>
      </c>
      <c r="P27" s="137">
        <f>((P24/P10)^(1/14))-1</f>
        <v>0.08709641195443352</v>
      </c>
      <c r="Q27" s="346"/>
    </row>
    <row r="28" spans="2:17" ht="13.5" thickBot="1">
      <c r="B28" s="310" t="s">
        <v>179</v>
      </c>
      <c r="C28" s="307">
        <f aca="true" t="shared" si="17" ref="C28:M28">(C24/C9)-1</f>
        <v>4.38260624610004</v>
      </c>
      <c r="D28" s="140">
        <f t="shared" si="17"/>
        <v>5.943046586380253</v>
      </c>
      <c r="E28" s="138">
        <f t="shared" si="17"/>
        <v>9.927626755136249</v>
      </c>
      <c r="F28" s="139">
        <f t="shared" si="17"/>
        <v>27.327811577615808</v>
      </c>
      <c r="G28" s="299">
        <f t="shared" si="17"/>
        <v>0.7454915078569939</v>
      </c>
      <c r="H28" s="140">
        <f t="shared" si="17"/>
        <v>-0.3127720270329898</v>
      </c>
      <c r="I28" s="138">
        <f t="shared" si="17"/>
        <v>-0.4594547967311784</v>
      </c>
      <c r="J28" s="139">
        <f t="shared" si="17"/>
        <v>-1</v>
      </c>
      <c r="K28" s="138">
        <f t="shared" si="17"/>
        <v>-0.09215619291673016</v>
      </c>
      <c r="L28" s="140">
        <f t="shared" si="17"/>
        <v>11.59394714950916</v>
      </c>
      <c r="M28" s="138">
        <f t="shared" si="17"/>
        <v>16.86295223058561</v>
      </c>
      <c r="N28" s="139"/>
      <c r="O28" s="138">
        <f>(O24/O9)-1</f>
        <v>1.5570127486370287</v>
      </c>
      <c r="P28" s="141">
        <f>(P24/P9)-1</f>
        <v>0.10247303642384553</v>
      </c>
      <c r="Q28" s="347"/>
    </row>
    <row r="29" spans="2:4" ht="12.75">
      <c r="B29" s="79"/>
      <c r="C29" s="76"/>
      <c r="D29" s="76"/>
    </row>
    <row r="30" spans="2:4" ht="14.25">
      <c r="B30" s="323" t="s">
        <v>180</v>
      </c>
      <c r="C30" s="78"/>
      <c r="D30" s="76"/>
    </row>
    <row r="31" spans="2:4" ht="12.75">
      <c r="B31" s="77"/>
      <c r="C31" s="76"/>
      <c r="D31" s="76"/>
    </row>
    <row r="32" spans="2:4" ht="14.25">
      <c r="B32" s="75"/>
      <c r="C32" s="75"/>
      <c r="D32" s="75"/>
    </row>
    <row r="33" spans="2:4" ht="20.25">
      <c r="B33" s="74"/>
      <c r="C33" s="74"/>
      <c r="D33" s="73"/>
    </row>
    <row r="35" spans="18:21" ht="12.75">
      <c r="R35" s="229" t="s">
        <v>59</v>
      </c>
      <c r="S35" s="230" t="s">
        <v>14</v>
      </c>
      <c r="T35" s="230" t="s">
        <v>15</v>
      </c>
      <c r="U35" s="230" t="s">
        <v>16</v>
      </c>
    </row>
    <row r="36" spans="17:22" ht="12.75">
      <c r="Q36" s="67">
        <f aca="true" t="shared" si="18" ref="Q36:Q51">B9</f>
        <v>1997</v>
      </c>
      <c r="R36" s="69">
        <f aca="true" t="shared" si="19" ref="R36:R51">H9</f>
        <v>176.976207</v>
      </c>
      <c r="S36" s="69">
        <f aca="true" t="shared" si="20" ref="S36:S51">I9</f>
        <v>65.26743699999999</v>
      </c>
      <c r="T36" s="69">
        <f aca="true" t="shared" si="21" ref="T36:T51">J9</f>
        <v>16.601</v>
      </c>
      <c r="U36" s="69">
        <f aca="true" t="shared" si="22" ref="U36:U51">K9</f>
        <v>95.10777</v>
      </c>
      <c r="V36" s="69"/>
    </row>
    <row r="37" spans="17:22" ht="12.75">
      <c r="Q37" s="67">
        <f t="shared" si="18"/>
        <v>1998</v>
      </c>
      <c r="R37" s="69">
        <f t="shared" si="19"/>
        <v>207.889966</v>
      </c>
      <c r="S37" s="69">
        <f t="shared" si="20"/>
        <v>103.237176</v>
      </c>
      <c r="T37" s="69">
        <f t="shared" si="21"/>
        <v>32.72078</v>
      </c>
      <c r="U37" s="69">
        <f t="shared" si="22"/>
        <v>71.93200999999999</v>
      </c>
      <c r="V37" s="69"/>
    </row>
    <row r="38" spans="17:22" ht="12.75">
      <c r="Q38" s="67">
        <f t="shared" si="18"/>
        <v>1999</v>
      </c>
      <c r="R38" s="69">
        <f t="shared" si="19"/>
        <v>202.79134299999998</v>
      </c>
      <c r="S38" s="69">
        <f t="shared" si="20"/>
        <v>114.539113</v>
      </c>
      <c r="T38" s="69">
        <f t="shared" si="21"/>
        <v>46.155269999999994</v>
      </c>
      <c r="U38" s="69">
        <f t="shared" si="22"/>
        <v>42.096959999999996</v>
      </c>
      <c r="V38" s="69"/>
    </row>
    <row r="39" spans="17:22" ht="12.75">
      <c r="Q39" s="67">
        <f t="shared" si="18"/>
        <v>2000</v>
      </c>
      <c r="R39" s="69">
        <f t="shared" si="19"/>
        <v>201.72455901183432</v>
      </c>
      <c r="S39" s="69">
        <f t="shared" si="20"/>
        <v>136.331909</v>
      </c>
      <c r="T39" s="69">
        <f t="shared" si="21"/>
        <v>31.3179</v>
      </c>
      <c r="U39" s="69">
        <f t="shared" si="22"/>
        <v>34.07475001183432</v>
      </c>
      <c r="V39" s="69"/>
    </row>
    <row r="40" spans="17:22" ht="12.75">
      <c r="Q40" s="67">
        <f t="shared" si="18"/>
        <v>2001</v>
      </c>
      <c r="R40" s="69">
        <f t="shared" si="19"/>
        <v>165.994</v>
      </c>
      <c r="S40" s="69">
        <f t="shared" si="20"/>
        <v>123.216</v>
      </c>
      <c r="T40" s="69">
        <f t="shared" si="21"/>
        <v>26.69</v>
      </c>
      <c r="U40" s="69">
        <f t="shared" si="22"/>
        <v>16.088</v>
      </c>
      <c r="V40" s="69"/>
    </row>
    <row r="41" spans="17:22" ht="12.75">
      <c r="Q41" s="67">
        <f t="shared" si="18"/>
        <v>2002</v>
      </c>
      <c r="R41" s="69">
        <f t="shared" si="19"/>
        <v>95.05868</v>
      </c>
      <c r="S41" s="69">
        <f t="shared" si="20"/>
        <v>76.27708</v>
      </c>
      <c r="T41" s="69">
        <f t="shared" si="21"/>
        <v>3.116</v>
      </c>
      <c r="U41" s="69">
        <f t="shared" si="22"/>
        <v>15.6656</v>
      </c>
      <c r="V41" s="69"/>
    </row>
    <row r="42" spans="17:22" ht="12.75">
      <c r="Q42" s="67">
        <f t="shared" si="18"/>
        <v>2003</v>
      </c>
      <c r="R42" s="69">
        <f t="shared" si="19"/>
        <v>109.856</v>
      </c>
      <c r="S42" s="69">
        <f t="shared" si="20"/>
        <v>77.798</v>
      </c>
      <c r="T42" s="69">
        <f t="shared" si="21"/>
        <v>0.377</v>
      </c>
      <c r="U42" s="69">
        <f t="shared" si="22"/>
        <v>31.681</v>
      </c>
      <c r="V42" s="69"/>
    </row>
    <row r="43" spans="17:22" ht="12.75">
      <c r="Q43" s="67">
        <f t="shared" si="18"/>
        <v>2004</v>
      </c>
      <c r="R43" s="69">
        <f t="shared" si="19"/>
        <v>110.832</v>
      </c>
      <c r="S43" s="69">
        <f t="shared" si="20"/>
        <v>67.105</v>
      </c>
      <c r="T43" s="69">
        <f t="shared" si="21"/>
        <v>0</v>
      </c>
      <c r="U43" s="69">
        <f t="shared" si="22"/>
        <v>43.727</v>
      </c>
      <c r="V43" s="69"/>
    </row>
    <row r="44" spans="17:22" ht="12.75">
      <c r="Q44" s="67">
        <f t="shared" si="18"/>
        <v>2005</v>
      </c>
      <c r="R44" s="69">
        <f t="shared" si="19"/>
        <v>116.143</v>
      </c>
      <c r="S44" s="69">
        <f t="shared" si="20"/>
        <v>67.001</v>
      </c>
      <c r="T44" s="69">
        <f t="shared" si="21"/>
        <v>0</v>
      </c>
      <c r="U44" s="69">
        <f t="shared" si="22"/>
        <v>49.142</v>
      </c>
      <c r="V44" s="69"/>
    </row>
    <row r="45" spans="17:22" ht="12.75">
      <c r="Q45" s="67">
        <f t="shared" si="18"/>
        <v>2006</v>
      </c>
      <c r="R45" s="69">
        <f t="shared" si="19"/>
        <v>117.43027</v>
      </c>
      <c r="S45" s="69">
        <f t="shared" si="20"/>
        <v>53.766709999999996</v>
      </c>
      <c r="T45" s="69">
        <f t="shared" si="21"/>
        <v>0</v>
      </c>
      <c r="U45" s="69">
        <f t="shared" si="22"/>
        <v>63.66356</v>
      </c>
      <c r="V45" s="69"/>
    </row>
    <row r="46" spans="17:22" ht="12.75">
      <c r="Q46" s="67">
        <f t="shared" si="18"/>
        <v>2007</v>
      </c>
      <c r="R46" s="69">
        <f t="shared" si="19"/>
        <v>95.745</v>
      </c>
      <c r="S46" s="69">
        <f t="shared" si="20"/>
        <v>29.198</v>
      </c>
      <c r="T46" s="69">
        <f t="shared" si="21"/>
        <v>0</v>
      </c>
      <c r="U46" s="69">
        <f t="shared" si="22"/>
        <v>66.547</v>
      </c>
      <c r="V46" s="69"/>
    </row>
    <row r="47" spans="17:22" ht="12.75">
      <c r="Q47" s="67">
        <f t="shared" si="18"/>
        <v>2008</v>
      </c>
      <c r="R47" s="69">
        <f t="shared" si="19"/>
        <v>139.72556</v>
      </c>
      <c r="S47" s="69">
        <f t="shared" si="20"/>
        <v>73.49929999999999</v>
      </c>
      <c r="T47" s="69">
        <f t="shared" si="21"/>
        <v>0</v>
      </c>
      <c r="U47" s="69">
        <f t="shared" si="22"/>
        <v>66.22626000000001</v>
      </c>
      <c r="V47" s="69"/>
    </row>
    <row r="48" spans="17:22" ht="12.75">
      <c r="Q48" s="67">
        <f t="shared" si="18"/>
        <v>2009</v>
      </c>
      <c r="R48" s="69">
        <f t="shared" si="19"/>
        <v>128.88</v>
      </c>
      <c r="S48" s="69">
        <f t="shared" si="20"/>
        <v>26.5</v>
      </c>
      <c r="T48" s="69">
        <f t="shared" si="21"/>
        <v>0</v>
      </c>
      <c r="U48" s="69">
        <f t="shared" si="22"/>
        <v>102.38</v>
      </c>
      <c r="V48" s="69"/>
    </row>
    <row r="49" spans="17:22" ht="12.75">
      <c r="Q49" s="67">
        <f t="shared" si="18"/>
        <v>2010</v>
      </c>
      <c r="R49" s="69">
        <f t="shared" si="19"/>
        <v>249.972</v>
      </c>
      <c r="S49" s="69">
        <f t="shared" si="20"/>
        <v>88.84</v>
      </c>
      <c r="T49" s="69">
        <f t="shared" si="21"/>
        <v>0</v>
      </c>
      <c r="U49" s="69">
        <f t="shared" si="22"/>
        <v>161.132</v>
      </c>
      <c r="V49" s="69"/>
    </row>
    <row r="50" spans="17:22" ht="12.75">
      <c r="Q50" s="67">
        <f t="shared" si="18"/>
        <v>2011</v>
      </c>
      <c r="R50" s="69">
        <f t="shared" si="19"/>
        <v>165.6105822261484</v>
      </c>
      <c r="S50" s="69">
        <f t="shared" si="20"/>
        <v>25.11388222614841</v>
      </c>
      <c r="T50" s="69">
        <f t="shared" si="21"/>
        <v>0</v>
      </c>
      <c r="U50" s="69">
        <f t="shared" si="22"/>
        <v>140.4967</v>
      </c>
      <c r="V50" s="69"/>
    </row>
    <row r="51" spans="17:22" ht="12.75">
      <c r="Q51" s="67">
        <f t="shared" si="18"/>
        <v>2012</v>
      </c>
      <c r="R51" s="69">
        <f t="shared" si="19"/>
        <v>121.623</v>
      </c>
      <c r="S51" s="69">
        <f t="shared" si="20"/>
        <v>35.28</v>
      </c>
      <c r="T51" s="69">
        <f t="shared" si="21"/>
        <v>0</v>
      </c>
      <c r="U51" s="69">
        <f t="shared" si="22"/>
        <v>86.343</v>
      </c>
      <c r="V51" s="69"/>
    </row>
    <row r="52" spans="18:22" ht="12.75">
      <c r="R52" s="231" t="s">
        <v>58</v>
      </c>
      <c r="S52" s="231" t="s">
        <v>14</v>
      </c>
      <c r="T52" s="231" t="s">
        <v>15</v>
      </c>
      <c r="U52" s="231" t="s">
        <v>16</v>
      </c>
      <c r="V52" s="69"/>
    </row>
    <row r="53" spans="17:22" ht="12.75">
      <c r="Q53" s="67">
        <f aca="true" t="shared" si="23" ref="Q53:Q68">B9</f>
        <v>1997</v>
      </c>
      <c r="R53" s="69">
        <f aca="true" t="shared" si="24" ref="R53:R68">L9</f>
        <v>195.92117000000002</v>
      </c>
      <c r="S53" s="69">
        <f aca="true" t="shared" si="25" ref="S53:S68">M9</f>
        <v>97.75146000000001</v>
      </c>
      <c r="T53" s="69">
        <f aca="true" t="shared" si="26" ref="T53:T68">N9</f>
        <v>0</v>
      </c>
      <c r="U53" s="69">
        <f aca="true" t="shared" si="27" ref="U53:U68">O9</f>
        <v>98.16971000000001</v>
      </c>
      <c r="V53" s="69"/>
    </row>
    <row r="54" spans="17:22" ht="12.75">
      <c r="Q54" s="67">
        <f t="shared" si="23"/>
        <v>1998</v>
      </c>
      <c r="R54" s="69">
        <f t="shared" si="24"/>
        <v>339.73591500000003</v>
      </c>
      <c r="S54" s="69">
        <f t="shared" si="25"/>
        <v>240.20695500000002</v>
      </c>
      <c r="T54" s="69">
        <f t="shared" si="26"/>
        <v>0</v>
      </c>
      <c r="U54" s="69">
        <f t="shared" si="27"/>
        <v>99.52896000000001</v>
      </c>
      <c r="V54" s="69"/>
    </row>
    <row r="55" spans="17:22" ht="12.75">
      <c r="Q55" s="67">
        <f t="shared" si="23"/>
        <v>1999</v>
      </c>
      <c r="R55" s="69">
        <f t="shared" si="24"/>
        <v>358.72008800000003</v>
      </c>
      <c r="S55" s="69">
        <f t="shared" si="25"/>
        <v>250.824128</v>
      </c>
      <c r="T55" s="69">
        <f t="shared" si="26"/>
        <v>13.488</v>
      </c>
      <c r="U55" s="69">
        <f t="shared" si="27"/>
        <v>94.40796</v>
      </c>
      <c r="V55" s="69"/>
    </row>
    <row r="56" spans="17:22" ht="12.75">
      <c r="Q56" s="67">
        <f t="shared" si="23"/>
        <v>2000</v>
      </c>
      <c r="R56" s="69">
        <f t="shared" si="24"/>
        <v>507.814669</v>
      </c>
      <c r="S56" s="69">
        <f t="shared" si="25"/>
        <v>280.900419</v>
      </c>
      <c r="T56" s="69">
        <f t="shared" si="26"/>
        <v>139.48872</v>
      </c>
      <c r="U56" s="69">
        <f t="shared" si="27"/>
        <v>87.42553</v>
      </c>
      <c r="V56" s="69"/>
    </row>
    <row r="57" spans="17:22" ht="12.75">
      <c r="Q57" s="67">
        <f t="shared" si="23"/>
        <v>2001</v>
      </c>
      <c r="R57" s="69">
        <f t="shared" si="24"/>
        <v>439.809</v>
      </c>
      <c r="S57" s="69">
        <f t="shared" si="25"/>
        <v>214.442</v>
      </c>
      <c r="T57" s="69">
        <f t="shared" si="26"/>
        <v>102.249</v>
      </c>
      <c r="U57" s="69">
        <f t="shared" si="27"/>
        <v>123.118</v>
      </c>
      <c r="V57" s="69"/>
    </row>
    <row r="58" spans="17:22" ht="12.75">
      <c r="Q58" s="67">
        <f t="shared" si="23"/>
        <v>2002</v>
      </c>
      <c r="R58" s="69">
        <f t="shared" si="24"/>
        <v>210.83829</v>
      </c>
      <c r="S58" s="69">
        <f t="shared" si="25"/>
        <v>33.4951</v>
      </c>
      <c r="T58" s="69">
        <f t="shared" si="26"/>
        <v>58.627</v>
      </c>
      <c r="U58" s="69">
        <f t="shared" si="27"/>
        <v>118.71619</v>
      </c>
      <c r="V58" s="69"/>
    </row>
    <row r="59" spans="17:22" ht="12.75">
      <c r="Q59" s="67">
        <f t="shared" si="23"/>
        <v>2003</v>
      </c>
      <c r="R59" s="69">
        <f t="shared" si="24"/>
        <v>132.34300000000002</v>
      </c>
      <c r="S59" s="69">
        <f t="shared" si="25"/>
        <v>30.042</v>
      </c>
      <c r="T59" s="69">
        <f t="shared" si="26"/>
        <v>37.28</v>
      </c>
      <c r="U59" s="69">
        <f t="shared" si="27"/>
        <v>65.021</v>
      </c>
      <c r="V59" s="69"/>
    </row>
    <row r="60" spans="17:22" ht="12.75">
      <c r="Q60" s="67">
        <f t="shared" si="23"/>
        <v>2004</v>
      </c>
      <c r="R60" s="69">
        <f t="shared" si="24"/>
        <v>81.125</v>
      </c>
      <c r="S60" s="69">
        <f t="shared" si="25"/>
        <v>20.06</v>
      </c>
      <c r="T60" s="69">
        <f t="shared" si="26"/>
        <v>12.826</v>
      </c>
      <c r="U60" s="69">
        <f t="shared" si="27"/>
        <v>48.239</v>
      </c>
      <c r="V60" s="69"/>
    </row>
    <row r="61" spans="17:22" ht="12.75">
      <c r="Q61" s="67">
        <f t="shared" si="23"/>
        <v>2005</v>
      </c>
      <c r="R61" s="69">
        <f t="shared" si="24"/>
        <v>168.552</v>
      </c>
      <c r="S61" s="69">
        <f t="shared" si="25"/>
        <v>92.565</v>
      </c>
      <c r="T61" s="69">
        <f t="shared" si="26"/>
        <v>24.366</v>
      </c>
      <c r="U61" s="69">
        <f t="shared" si="27"/>
        <v>51.621</v>
      </c>
      <c r="V61" s="69"/>
    </row>
    <row r="62" spans="17:22" ht="12.75">
      <c r="Q62" s="67">
        <f t="shared" si="23"/>
        <v>2006</v>
      </c>
      <c r="R62" s="69">
        <f t="shared" si="24"/>
        <v>231.06162000000003</v>
      </c>
      <c r="S62" s="69">
        <f t="shared" si="25"/>
        <v>139.72464000000002</v>
      </c>
      <c r="T62" s="69">
        <f t="shared" si="26"/>
        <v>20.6339</v>
      </c>
      <c r="U62" s="69">
        <f t="shared" si="27"/>
        <v>70.70308</v>
      </c>
      <c r="V62" s="69"/>
    </row>
    <row r="63" spans="17:22" ht="12.75">
      <c r="Q63" s="67">
        <f t="shared" si="23"/>
        <v>2007</v>
      </c>
      <c r="R63" s="69">
        <f t="shared" si="24"/>
        <v>350.459</v>
      </c>
      <c r="S63" s="69">
        <f t="shared" si="25"/>
        <v>260.377</v>
      </c>
      <c r="T63" s="69">
        <f t="shared" si="26"/>
        <v>16.543</v>
      </c>
      <c r="U63" s="69">
        <f t="shared" si="27"/>
        <v>73.539</v>
      </c>
      <c r="V63" s="69"/>
    </row>
    <row r="64" spans="17:22" ht="12.75">
      <c r="Q64" s="67">
        <f t="shared" si="23"/>
        <v>2008</v>
      </c>
      <c r="R64" s="69">
        <f t="shared" si="24"/>
        <v>399.34757</v>
      </c>
      <c r="S64" s="69">
        <f t="shared" si="25"/>
        <v>244.531</v>
      </c>
      <c r="T64" s="69">
        <f t="shared" si="26"/>
        <v>69.63589999999999</v>
      </c>
      <c r="U64" s="69">
        <f t="shared" si="27"/>
        <v>85.18066999999999</v>
      </c>
      <c r="V64" s="69"/>
    </row>
    <row r="65" spans="17:22" ht="12.75">
      <c r="Q65" s="67">
        <f t="shared" si="23"/>
        <v>2009</v>
      </c>
      <c r="R65" s="69">
        <f t="shared" si="24"/>
        <v>633.64</v>
      </c>
      <c r="S65" s="69">
        <f t="shared" si="25"/>
        <v>457.01</v>
      </c>
      <c r="T65" s="69">
        <f t="shared" si="26"/>
        <v>43.1</v>
      </c>
      <c r="U65" s="69">
        <f t="shared" si="27"/>
        <v>133.53</v>
      </c>
      <c r="V65" s="69"/>
    </row>
    <row r="66" spans="17:22" ht="12.75">
      <c r="Q66" s="67">
        <f t="shared" si="23"/>
        <v>2010</v>
      </c>
      <c r="R66" s="69">
        <f t="shared" si="24"/>
        <v>741.8299999999999</v>
      </c>
      <c r="S66" s="69">
        <f t="shared" si="25"/>
        <v>359.534</v>
      </c>
      <c r="T66" s="69">
        <f t="shared" si="26"/>
        <v>254.363</v>
      </c>
      <c r="U66" s="69">
        <f t="shared" si="27"/>
        <v>127.933</v>
      </c>
      <c r="V66" s="69"/>
    </row>
    <row r="67" spans="17:22" ht="12.75">
      <c r="Q67" s="67">
        <f t="shared" si="23"/>
        <v>2011</v>
      </c>
      <c r="R67" s="69">
        <f t="shared" si="24"/>
        <v>978.7512</v>
      </c>
      <c r="S67" s="69">
        <f t="shared" si="25"/>
        <v>533.5195</v>
      </c>
      <c r="T67" s="69">
        <f t="shared" si="26"/>
        <v>332.5572</v>
      </c>
      <c r="U67" s="69">
        <f t="shared" si="27"/>
        <v>112.6745</v>
      </c>
      <c r="V67" s="69"/>
    </row>
    <row r="68" spans="17:22" ht="12.75">
      <c r="Q68" s="67">
        <f t="shared" si="23"/>
        <v>2012</v>
      </c>
      <c r="R68" s="69">
        <f t="shared" si="24"/>
        <v>2467.42086045</v>
      </c>
      <c r="S68" s="69">
        <f t="shared" si="25"/>
        <v>1746.12966045</v>
      </c>
      <c r="T68" s="69">
        <f t="shared" si="26"/>
        <v>470.27</v>
      </c>
      <c r="U68" s="69">
        <f t="shared" si="27"/>
        <v>251.02120000000002</v>
      </c>
      <c r="V68" s="69"/>
    </row>
    <row r="69" spans="18:22" ht="12.75">
      <c r="R69" s="231" t="s">
        <v>14</v>
      </c>
      <c r="S69" s="231" t="s">
        <v>15</v>
      </c>
      <c r="T69" s="231" t="s">
        <v>16</v>
      </c>
      <c r="U69" s="231" t="s">
        <v>57</v>
      </c>
      <c r="V69" s="231" t="s">
        <v>2</v>
      </c>
    </row>
    <row r="70" spans="17:22" ht="12.75">
      <c r="Q70" s="67">
        <f>Q36</f>
        <v>1997</v>
      </c>
      <c r="R70" s="69">
        <f aca="true" t="shared" si="28" ref="R70:R85">E9</f>
        <v>163.01889699999998</v>
      </c>
      <c r="S70" s="69">
        <f aca="true" t="shared" si="29" ref="S70:S85">F9</f>
        <v>16.601</v>
      </c>
      <c r="T70" s="69">
        <f aca="true" t="shared" si="30" ref="T70:T85">G9</f>
        <v>193.27748000000003</v>
      </c>
      <c r="U70" s="68">
        <f aca="true" t="shared" si="31" ref="U70:U85">P9</f>
        <v>135.95</v>
      </c>
      <c r="V70" s="69">
        <f>R70+S70+T70+U70</f>
        <v>508.847377</v>
      </c>
    </row>
    <row r="71" spans="17:22" ht="12.75">
      <c r="Q71" s="67">
        <f aca="true" t="shared" si="32" ref="Q71:Q85">Q37</f>
        <v>1998</v>
      </c>
      <c r="R71" s="69">
        <f t="shared" si="28"/>
        <v>343.444131</v>
      </c>
      <c r="S71" s="69">
        <f t="shared" si="29"/>
        <v>32.72078</v>
      </c>
      <c r="T71" s="69">
        <f t="shared" si="30"/>
        <v>171.46097</v>
      </c>
      <c r="U71" s="68">
        <f t="shared" si="31"/>
        <v>46.558</v>
      </c>
      <c r="V71" s="69">
        <f aca="true" t="shared" si="33" ref="V71:V85">R71+S71+T71+U71</f>
        <v>594.183881</v>
      </c>
    </row>
    <row r="72" spans="17:22" ht="12.75">
      <c r="Q72" s="67">
        <f t="shared" si="32"/>
        <v>1999</v>
      </c>
      <c r="R72" s="69">
        <f t="shared" si="28"/>
        <v>365.363241</v>
      </c>
      <c r="S72" s="69">
        <f t="shared" si="29"/>
        <v>59.643269999999994</v>
      </c>
      <c r="T72" s="69">
        <f t="shared" si="30"/>
        <v>136.50492</v>
      </c>
      <c r="U72" s="68">
        <f t="shared" si="31"/>
        <v>51.488</v>
      </c>
      <c r="V72" s="69">
        <f t="shared" si="33"/>
        <v>612.999431</v>
      </c>
    </row>
    <row r="73" spans="17:22" ht="12.75">
      <c r="Q73" s="67">
        <f t="shared" si="32"/>
        <v>2000</v>
      </c>
      <c r="R73" s="69">
        <f t="shared" si="28"/>
        <v>417.232328</v>
      </c>
      <c r="S73" s="69">
        <f t="shared" si="29"/>
        <v>170.80662</v>
      </c>
      <c r="T73" s="69">
        <f t="shared" si="30"/>
        <v>121.50028001183432</v>
      </c>
      <c r="U73" s="68">
        <f t="shared" si="31"/>
        <v>54.64</v>
      </c>
      <c r="V73" s="69">
        <f t="shared" si="33"/>
        <v>764.1792280118343</v>
      </c>
    </row>
    <row r="74" spans="17:22" ht="12.75">
      <c r="Q74" s="67">
        <f t="shared" si="32"/>
        <v>2001</v>
      </c>
      <c r="R74" s="69">
        <f t="shared" si="28"/>
        <v>337.658</v>
      </c>
      <c r="S74" s="69">
        <f t="shared" si="29"/>
        <v>128.939</v>
      </c>
      <c r="T74" s="69">
        <f t="shared" si="30"/>
        <v>139.206</v>
      </c>
      <c r="U74" s="68">
        <f t="shared" si="31"/>
        <v>53.411</v>
      </c>
      <c r="V74" s="69">
        <f t="shared" si="33"/>
        <v>659.2139999999999</v>
      </c>
    </row>
    <row r="75" spans="17:22" ht="12.75">
      <c r="Q75" s="67">
        <f t="shared" si="32"/>
        <v>2002</v>
      </c>
      <c r="R75" s="69">
        <f t="shared" si="28"/>
        <v>109.77217999999999</v>
      </c>
      <c r="S75" s="69">
        <f t="shared" si="29"/>
        <v>61.743</v>
      </c>
      <c r="T75" s="69">
        <f t="shared" si="30"/>
        <v>134.38179</v>
      </c>
      <c r="U75" s="68">
        <f t="shared" si="31"/>
        <v>45.167</v>
      </c>
      <c r="V75" s="69">
        <f t="shared" si="33"/>
        <v>351.06397000000004</v>
      </c>
    </row>
    <row r="76" spans="17:22" ht="12.75">
      <c r="Q76" s="67">
        <f t="shared" si="32"/>
        <v>2003</v>
      </c>
      <c r="R76" s="69">
        <f t="shared" si="28"/>
        <v>107.84</v>
      </c>
      <c r="S76" s="69">
        <f t="shared" si="29"/>
        <v>37.657000000000004</v>
      </c>
      <c r="T76" s="69">
        <f t="shared" si="30"/>
        <v>96.702</v>
      </c>
      <c r="U76" s="68">
        <f t="shared" si="31"/>
        <v>17.33</v>
      </c>
      <c r="V76" s="69">
        <f t="shared" si="33"/>
        <v>259.529</v>
      </c>
    </row>
    <row r="77" spans="17:22" ht="12.75">
      <c r="Q77" s="67">
        <f t="shared" si="32"/>
        <v>2004</v>
      </c>
      <c r="R77" s="69">
        <f t="shared" si="28"/>
        <v>87.165</v>
      </c>
      <c r="S77" s="69">
        <f t="shared" si="29"/>
        <v>12.826</v>
      </c>
      <c r="T77" s="69">
        <f t="shared" si="30"/>
        <v>91.966</v>
      </c>
      <c r="U77" s="68">
        <f t="shared" si="31"/>
        <v>43.428</v>
      </c>
      <c r="V77" s="69">
        <f t="shared" si="33"/>
        <v>235.385</v>
      </c>
    </row>
    <row r="78" spans="17:22" ht="12.75">
      <c r="Q78" s="67">
        <f t="shared" si="32"/>
        <v>2005</v>
      </c>
      <c r="R78" s="69">
        <f t="shared" si="28"/>
        <v>159.566</v>
      </c>
      <c r="S78" s="69">
        <f t="shared" si="29"/>
        <v>24.366</v>
      </c>
      <c r="T78" s="69">
        <f t="shared" si="30"/>
        <v>100.763</v>
      </c>
      <c r="U78" s="68">
        <f t="shared" si="31"/>
        <v>39.078</v>
      </c>
      <c r="V78" s="69">
        <f t="shared" si="33"/>
        <v>323.773</v>
      </c>
    </row>
    <row r="79" spans="17:22" ht="12.75">
      <c r="Q79" s="67">
        <f t="shared" si="32"/>
        <v>2006</v>
      </c>
      <c r="R79" s="69">
        <f t="shared" si="28"/>
        <v>193.49135</v>
      </c>
      <c r="S79" s="69">
        <f t="shared" si="29"/>
        <v>20.6339</v>
      </c>
      <c r="T79" s="69">
        <f t="shared" si="30"/>
        <v>134.36664</v>
      </c>
      <c r="U79" s="68">
        <f t="shared" si="31"/>
        <v>45.244</v>
      </c>
      <c r="V79" s="69">
        <f t="shared" si="33"/>
        <v>393.73589000000004</v>
      </c>
    </row>
    <row r="80" spans="17:22" ht="12.75">
      <c r="Q80" s="67">
        <f t="shared" si="32"/>
        <v>2007</v>
      </c>
      <c r="R80" s="69">
        <f t="shared" si="28"/>
        <v>289.575</v>
      </c>
      <c r="S80" s="69">
        <f t="shared" si="29"/>
        <v>16.543</v>
      </c>
      <c r="T80" s="69">
        <f t="shared" si="30"/>
        <v>140.086</v>
      </c>
      <c r="U80" s="68">
        <f t="shared" si="31"/>
        <v>33.953</v>
      </c>
      <c r="V80" s="69">
        <f t="shared" si="33"/>
        <v>480.15700000000004</v>
      </c>
    </row>
    <row r="81" spans="17:22" ht="12.75">
      <c r="Q81" s="67">
        <f t="shared" si="32"/>
        <v>2008</v>
      </c>
      <c r="R81" s="69">
        <f t="shared" si="28"/>
        <v>318.0303</v>
      </c>
      <c r="S81" s="69">
        <f t="shared" si="29"/>
        <v>69.63589999999999</v>
      </c>
      <c r="T81" s="69">
        <f t="shared" si="30"/>
        <v>151.40693</v>
      </c>
      <c r="U81" s="68">
        <f t="shared" si="31"/>
        <v>89.927</v>
      </c>
      <c r="V81" s="69">
        <f t="shared" si="33"/>
        <v>629.00013</v>
      </c>
    </row>
    <row r="82" spans="17:22" ht="12.75">
      <c r="Q82" s="67">
        <f t="shared" si="32"/>
        <v>2009</v>
      </c>
      <c r="R82" s="69">
        <f t="shared" si="28"/>
        <v>483.51</v>
      </c>
      <c r="S82" s="69">
        <f t="shared" si="29"/>
        <v>43.1</v>
      </c>
      <c r="T82" s="69">
        <f t="shared" si="30"/>
        <v>235.91</v>
      </c>
      <c r="U82" s="68">
        <f t="shared" si="31"/>
        <v>99.487</v>
      </c>
      <c r="V82" s="69">
        <f t="shared" si="33"/>
        <v>862.007</v>
      </c>
    </row>
    <row r="83" spans="17:22" ht="12.75">
      <c r="Q83" s="67">
        <f t="shared" si="32"/>
        <v>2010</v>
      </c>
      <c r="R83" s="69">
        <f t="shared" si="28"/>
        <v>448.374</v>
      </c>
      <c r="S83" s="69">
        <f t="shared" si="29"/>
        <v>254.363</v>
      </c>
      <c r="T83" s="69">
        <f t="shared" si="30"/>
        <v>289.065</v>
      </c>
      <c r="U83" s="68">
        <f t="shared" si="31"/>
        <v>184.722</v>
      </c>
      <c r="V83" s="69">
        <f t="shared" si="33"/>
        <v>1176.5240000000001</v>
      </c>
    </row>
    <row r="84" spans="17:22" ht="12.75">
      <c r="Q84" s="67">
        <f t="shared" si="32"/>
        <v>2011</v>
      </c>
      <c r="R84" s="69">
        <f t="shared" si="28"/>
        <v>558.6333822261485</v>
      </c>
      <c r="S84" s="69">
        <f t="shared" si="29"/>
        <v>332.5572</v>
      </c>
      <c r="T84" s="69">
        <f t="shared" si="30"/>
        <v>253.1712</v>
      </c>
      <c r="U84" s="68">
        <f t="shared" si="31"/>
        <v>223.4</v>
      </c>
      <c r="V84" s="69">
        <f t="shared" si="33"/>
        <v>1367.7617822261486</v>
      </c>
    </row>
    <row r="85" spans="17:22" ht="12.75">
      <c r="Q85" s="67">
        <f t="shared" si="32"/>
        <v>2012</v>
      </c>
      <c r="R85" s="69">
        <f t="shared" si="28"/>
        <v>1781.40966045</v>
      </c>
      <c r="S85" s="69">
        <f t="shared" si="29"/>
        <v>470.27</v>
      </c>
      <c r="T85" s="69">
        <f t="shared" si="30"/>
        <v>337.36420000000004</v>
      </c>
      <c r="U85" s="68">
        <f t="shared" si="31"/>
        <v>149.8812093018218</v>
      </c>
      <c r="V85" s="69">
        <f t="shared" si="33"/>
        <v>2738.925069751822</v>
      </c>
    </row>
  </sheetData>
  <sheetProtection/>
  <mergeCells count="6">
    <mergeCell ref="Q27:Q28"/>
    <mergeCell ref="B6:B7"/>
    <mergeCell ref="D6:G6"/>
    <mergeCell ref="H6:K6"/>
    <mergeCell ref="L6:O6"/>
    <mergeCell ref="P6:P8"/>
  </mergeCells>
  <printOptions horizontalCentered="1" verticalCentered="1"/>
  <pageMargins left="0.24" right="0.24" top="1" bottom="1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Sandoval Ysela</cp:lastModifiedBy>
  <cp:lastPrinted>2014-07-21T20:58:50Z</cp:lastPrinted>
  <dcterms:created xsi:type="dcterms:W3CDTF">2007-07-24T14:30:20Z</dcterms:created>
  <dcterms:modified xsi:type="dcterms:W3CDTF">2014-07-21T20:58:54Z</dcterms:modified>
  <cp:category/>
  <cp:version/>
  <cp:contentType/>
  <cp:contentStatus/>
</cp:coreProperties>
</file>